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unidade'!$B$5:$M$53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<sst xmlns="http://schemas.openxmlformats.org/spreadsheetml/2006/main" count="216" uniqueCount="148">
  <si>
    <t xml:space="preserve">INFORMAÇÕES AO LICITANTE:</t>
  </si>
  <si>
    <t xml:space="preserve">1) Preencher somente as células de cor amarela com o preço anual da proposta numérico e por extenso.</t>
  </si>
  <si>
    <r>
      <rPr>
        <b val="true"/>
        <sz val="12"/>
        <color rgb="FFFF0000"/>
        <rFont val="Arial"/>
        <family val="2"/>
        <charset val="1"/>
      </rPr>
      <t xml:space="preserve">2) O preço estimado pelo INSS é o valor máximo que a Administração se propõe a pagar,  R$1.412.686,68 (Um milhão, quatrocentos e doze mil, seiscentos e oitenta e seis reais e sessenta e oito centavos)</t>
    </r>
    <r>
      <rPr>
        <b val="true"/>
        <sz val="11"/>
        <color rgb="FF000000"/>
        <rFont val="Arial"/>
        <family val="2"/>
        <charset val="1"/>
      </rPr>
      <t xml:space="preserve">.</t>
    </r>
    <r>
      <rPr>
        <b val="true"/>
        <sz val="12"/>
        <color rgb="FFFF0000"/>
        <rFont val="Arial"/>
        <family val="2"/>
        <charset val="1"/>
      </rPr>
      <t xml:space="preserve"> Não deverão ser apresentados valores acima do estimado pelo INSS.</t>
    </r>
  </si>
  <si>
    <t xml:space="preserve">ANEXO I – S5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</si>
  <si>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</si>
  <si>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</si>
  <si>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</si>
  <si>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V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</si>
  <si>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</si>
  <si>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</si>
  <si>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</si>
  <si>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</si>
  <si>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V.</t>
  </si>
  <si>
    <t xml:space="preserve">VALOR TOTAL DO ITEM 5: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</si>
  <si>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</si>
  <si>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</si>
  <si>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</si>
  <si>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</si>
  <si>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</si>
  <si>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</si>
  <si>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</si>
  <si>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</si>
  <si>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</si>
  <si>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</si>
  <si>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</si>
  <si>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</si>
  <si>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</si>
  <si>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</si>
  <si>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</si>
  <si>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</si>
  <si>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</si>
  <si>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</si>
  <si>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</si>
  <si>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</si>
  <si>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</si>
  <si>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</si>
  <si>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</si>
  <si>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</si>
  <si>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</si>
  <si>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</si>
  <si>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</si>
  <si>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</si>
  <si>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</si>
  <si>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</si>
  <si>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</si>
  <si>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</si>
  <si>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</si>
  <si>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</si>
  <si>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</si>
  <si>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</si>
  <si>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</si>
  <si>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</si>
  <si>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</si>
  <si>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</si>
  <si>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</si>
  <si>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</si>
  <si>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</si>
  <si>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</si>
  <si>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</si>
  <si>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</si>
  <si>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</si>
  <si>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</si>
  <si>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</si>
  <si>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</si>
  <si>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</si>
  <si>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</si>
  <si>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</si>
  <si>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</si>
  <si>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</si>
  <si>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</si>
  <si>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</si>
  <si>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</si>
  <si>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</si>
  <si>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</si>
  <si>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</si>
  <si>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</si>
  <si>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</si>
  <si>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</si>
  <si>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</si>
  <si>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</si>
  <si>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</si>
  <si>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</si>
  <si>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</si>
  <si>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</si>
  <si>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</si>
  <si>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</si>
  <si>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</si>
  <si>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</si>
  <si>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</si>
  <si>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</si>
  <si>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</si>
  <si>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</si>
  <si>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</si>
  <si>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</si>
  <si>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</si>
  <si>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</si>
  <si>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</si>
  <si>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</si>
  <si>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</si>
  <si>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</si>
  <si>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</si>
  <si>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</si>
  <si>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</si>
  <si>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</si>
  <si>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</si>
  <si>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FLORIANÓPOLIS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</si>
  <si>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</si>
  <si>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</si>
  <si>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</si>
  <si>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</si>
  <si>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</si>
  <si>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</si>
  <si>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</si>
  <si>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</si>
  <si>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</si>
  <si>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ALFREDO WAGNER</t>
  </si>
  <si>
    <t xml:space="preserve">APS BI – FLORIANÓPOLIS</t>
  </si>
  <si>
    <t xml:space="preserve">APS BIGUAÇU</t>
  </si>
  <si>
    <t xml:space="preserve">APS CURITIBANOS</t>
  </si>
  <si>
    <t xml:space="preserve">DEPÓSITO FLORIANÓPOLIS - CONTINENTE</t>
  </si>
  <si>
    <t xml:space="preserve">APS ITAPEMA</t>
  </si>
  <si>
    <t xml:space="preserve">APS LAGES</t>
  </si>
  <si>
    <t xml:space="preserve">APS PALHOÇA</t>
  </si>
  <si>
    <t xml:space="preserve">APS SÃO JOSÉ</t>
  </si>
  <si>
    <t xml:space="preserve">APS TIJUCAS</t>
  </si>
  <si>
    <t xml:space="preserve">CEDOC PALHOÇA</t>
  </si>
  <si>
    <t xml:space="preserve">GALPÕES AV. MAURO RAMOS</t>
  </si>
  <si>
    <t xml:space="preserve">GEX/APS FLORIANÓPOLIS</t>
  </si>
  <si>
    <t xml:space="preserve">SALAS EMEDAUX</t>
  </si>
  <si>
    <t xml:space="preserve">SEDE DA SUPERINTENDÊNCIA</t>
  </si>
  <si>
    <t xml:space="preserve">TOTAL</t>
  </si>
  <si>
    <t xml:space="preserve">BASE CRICIÚMA – CUSTO POR ROTINA</t>
  </si>
  <si>
    <t xml:space="preserve">APS ARARANGUÁ</t>
  </si>
  <si>
    <t xml:space="preserve">APS BRAÇO DO NORTE</t>
  </si>
  <si>
    <t xml:space="preserve">APS CAPIVARI DE BAIXO</t>
  </si>
  <si>
    <t xml:space="preserve">APS FORQUILHINHA</t>
  </si>
  <si>
    <t xml:space="preserve">APS IÇARA</t>
  </si>
  <si>
    <t xml:space="preserve">APS LAGUNA</t>
  </si>
  <si>
    <t xml:space="preserve">APS SOMBRIO</t>
  </si>
  <si>
    <t xml:space="preserve">APS TUBARÃO</t>
  </si>
  <si>
    <t xml:space="preserve">APS URUSSANGA</t>
  </si>
  <si>
    <t xml:space="preserve">CEDOCPREV CRICIÚMA</t>
  </si>
  <si>
    <t xml:space="preserve">GEX/APS CRICIÚMA</t>
  </si>
  <si>
    <t xml:space="preserve">APS IMBITUBA</t>
  </si>
  <si>
    <t xml:space="preserve">APS SÃO JOAQUIM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</si>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</sst>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7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3.8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3.8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3.8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3.8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3.8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3.8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3.8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3.8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3.8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3.8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3.8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  <row r="32" customFormat="false" ht="14.25" hidden="false" customHeight="false" outlineLevel="0" collapsed="false">
      <c r="B32" s="25"/>
      <c r="C32" s="25"/>
      <c r="D32" s="25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C43" activeCellId="0" sqref="C4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6" width="10.62"/>
    <col collapsed="false" customWidth="true" hidden="false" outlineLevel="0" max="3" min="3" style="26" width="20.5"/>
    <col collapsed="false" customWidth="true" hidden="false" outlineLevel="0" max="4" min="4" style="26" width="17.62"/>
    <col collapsed="false" customWidth="true" hidden="false" outlineLevel="0" max="9" min="5" style="26" width="11.62"/>
    <col collapsed="false" customWidth="true" hidden="false" outlineLevel="0" max="10" min="10" style="26" width="23"/>
    <col collapsed="false" customWidth="true" hidden="false" outlineLevel="0" max="249" min="11" style="26" width="10.5"/>
    <col collapsed="false" customWidth="true" hidden="false" outlineLevel="0" max="253" min="250" style="27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8" t="str">
        <f aca="false">Proposta!B6</f>
        <v>ANEXO I – S5</v>
      </c>
      <c r="C6" s="28"/>
      <c r="D6" s="28"/>
      <c r="E6" s="28"/>
      <c r="F6" s="28"/>
      <c r="G6" s="28"/>
      <c r="H6" s="28"/>
      <c r="I6" s="28"/>
      <c r="J6" s="28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9" t="s">
        <v>28</v>
      </c>
      <c r="C8" s="29"/>
      <c r="D8" s="29"/>
      <c r="E8" s="29"/>
      <c r="F8" s="29"/>
      <c r="G8" s="29"/>
      <c r="H8" s="29"/>
      <c r="I8" s="29"/>
      <c r="J8" s="29"/>
      <c r="K8" s="2"/>
      <c r="L8" s="2"/>
    </row>
    <row r="9" customFormat="false" ht="19.5" hidden="false" customHeight="true" outlineLevel="0" collapsed="false">
      <c r="B9" s="30" t="s">
        <v>29</v>
      </c>
      <c r="C9" s="30"/>
      <c r="D9" s="30"/>
      <c r="E9" s="30"/>
      <c r="F9" s="30"/>
      <c r="G9" s="30"/>
      <c r="H9" s="30"/>
      <c r="I9" s="30"/>
      <c r="J9" s="30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31" t="s">
        <v>30</v>
      </c>
      <c r="C11" s="31"/>
      <c r="D11" s="31"/>
      <c r="E11" s="32"/>
      <c r="F11" s="32"/>
      <c r="G11" s="33"/>
      <c r="H11" s="33"/>
      <c r="I11" s="33"/>
      <c r="J11" s="34"/>
      <c r="K11" s="2"/>
      <c r="L11" s="2"/>
    </row>
    <row r="12" customFormat="false" ht="24.75" hidden="false" customHeight="true" outlineLevel="0" collapsed="false">
      <c r="B12" s="35" t="s">
        <v>31</v>
      </c>
      <c r="C12" s="35"/>
      <c r="D12" s="35"/>
      <c r="E12" s="36"/>
      <c r="F12" s="36"/>
      <c r="G12" s="36"/>
      <c r="H12" s="37"/>
      <c r="I12" s="37"/>
      <c r="J12" s="38"/>
      <c r="K12" s="37"/>
      <c r="L12" s="2"/>
    </row>
    <row r="13" customFormat="false" ht="18" hidden="false" customHeight="true" outlineLevel="0" collapsed="false">
      <c r="B13" s="39" t="s">
        <v>32</v>
      </c>
      <c r="C13" s="37"/>
      <c r="D13" s="37"/>
      <c r="E13" s="37"/>
      <c r="F13" s="2"/>
      <c r="G13" s="2"/>
      <c r="H13" s="2"/>
      <c r="I13" s="2"/>
      <c r="J13" s="40"/>
      <c r="K13" s="2"/>
      <c r="L13" s="2"/>
    </row>
    <row r="14" customFormat="false" ht="18" hidden="false" customHeight="true" outlineLevel="0" collapsed="false">
      <c r="B14" s="41" t="s">
        <v>33</v>
      </c>
      <c r="C14" s="41"/>
      <c r="D14" s="41"/>
      <c r="E14" s="2"/>
      <c r="F14" s="2"/>
      <c r="G14" s="37"/>
      <c r="H14" s="2"/>
      <c r="I14" s="2"/>
      <c r="J14" s="40"/>
      <c r="K14" s="2"/>
      <c r="L14" s="2"/>
    </row>
    <row r="15" customFormat="false" ht="18" hidden="false" customHeight="true" outlineLevel="0" collapsed="false">
      <c r="B15" s="41" t="s">
        <v>34</v>
      </c>
      <c r="C15" s="41"/>
      <c r="D15" s="41"/>
      <c r="E15" s="2"/>
      <c r="F15" s="2"/>
      <c r="G15" s="37"/>
      <c r="H15" s="2"/>
      <c r="I15" s="2"/>
      <c r="J15" s="40"/>
      <c r="K15" s="2"/>
      <c r="L15" s="2"/>
    </row>
    <row r="16" customFormat="false" ht="18" hidden="false" customHeight="true" outlineLevel="0" collapsed="false">
      <c r="B16" s="41" t="s">
        <v>35</v>
      </c>
      <c r="C16" s="41"/>
      <c r="D16" s="41"/>
      <c r="E16" s="2"/>
      <c r="F16" s="2"/>
      <c r="G16" s="37"/>
      <c r="H16" s="2"/>
      <c r="I16" s="2"/>
      <c r="J16" s="40"/>
      <c r="K16" s="2"/>
      <c r="L16" s="2"/>
    </row>
    <row r="17" customFormat="false" ht="18" hidden="false" customHeight="true" outlineLevel="0" collapsed="false">
      <c r="B17" s="41" t="s">
        <v>36</v>
      </c>
      <c r="C17" s="41"/>
      <c r="D17" s="41"/>
      <c r="E17" s="2"/>
      <c r="F17" s="2"/>
      <c r="G17" s="37"/>
      <c r="H17" s="2"/>
      <c r="I17" s="2"/>
      <c r="J17" s="40"/>
      <c r="K17" s="2"/>
      <c r="L17" s="2"/>
    </row>
    <row r="18" customFormat="false" ht="18" hidden="false" customHeight="true" outlineLevel="0" collapsed="false">
      <c r="B18" s="41" t="s">
        <v>37</v>
      </c>
      <c r="C18" s="41"/>
      <c r="D18" s="41"/>
      <c r="E18" s="2"/>
      <c r="F18" s="2"/>
      <c r="G18" s="37"/>
      <c r="H18" s="2"/>
      <c r="I18" s="2"/>
      <c r="J18" s="40"/>
      <c r="K18" s="2"/>
      <c r="L18" s="2"/>
    </row>
    <row r="19" customFormat="false" ht="18" hidden="false" customHeight="true" outlineLevel="0" collapsed="false">
      <c r="B19" s="41" t="s">
        <v>38</v>
      </c>
      <c r="C19" s="41"/>
      <c r="D19" s="41"/>
      <c r="E19" s="2"/>
      <c r="F19" s="2"/>
      <c r="G19" s="37"/>
      <c r="H19" s="2"/>
      <c r="I19" s="2"/>
      <c r="J19" s="40"/>
      <c r="K19" s="2"/>
      <c r="L19" s="2"/>
    </row>
    <row r="20" customFormat="false" ht="18" hidden="false" customHeight="true" outlineLevel="0" collapsed="false">
      <c r="B20" s="42" t="s">
        <v>39</v>
      </c>
      <c r="C20" s="42"/>
      <c r="D20" s="42"/>
      <c r="E20" s="43"/>
      <c r="F20" s="43"/>
      <c r="G20" s="43"/>
      <c r="H20" s="43"/>
      <c r="I20" s="43"/>
      <c r="J20" s="44"/>
      <c r="K20" s="2"/>
      <c r="L20" s="2"/>
    </row>
    <row r="21" customFormat="false" ht="19.5" hidden="false" customHeight="true" outlineLevel="0" collapsed="false">
      <c r="B21" s="27"/>
      <c r="C21" s="27"/>
      <c r="D21" s="27"/>
      <c r="E21" s="2"/>
      <c r="F21" s="2"/>
      <c r="G21" s="27"/>
      <c r="H21" s="2"/>
      <c r="I21" s="2"/>
      <c r="J21" s="2"/>
      <c r="K21" s="2"/>
      <c r="L21" s="2"/>
    </row>
    <row r="22" customFormat="false" ht="49.5" hidden="false" customHeight="true" outlineLevel="0" collapsed="false">
      <c r="B22" s="45" t="s">
        <v>40</v>
      </c>
      <c r="C22" s="45"/>
      <c r="D22" s="45"/>
      <c r="E22" s="46" t="s">
        <v>41</v>
      </c>
      <c r="F22" s="46"/>
      <c r="G22" s="46"/>
      <c r="H22" s="46"/>
      <c r="I22" s="46"/>
      <c r="J22" s="47" t="s">
        <v>42</v>
      </c>
      <c r="K22" s="2"/>
      <c r="L22" s="2"/>
      <c r="M22" s="48"/>
    </row>
    <row r="23" customFormat="false" ht="19.5" hidden="false" customHeight="true" outlineLevel="0" collapsed="false">
      <c r="B23" s="45"/>
      <c r="C23" s="45"/>
      <c r="D23" s="45"/>
      <c r="E23" s="45" t="s">
        <v>43</v>
      </c>
      <c r="F23" s="45" t="s">
        <v>44</v>
      </c>
      <c r="G23" s="45" t="s">
        <v>45</v>
      </c>
      <c r="H23" s="45" t="s">
        <v>46</v>
      </c>
      <c r="I23" s="45" t="s">
        <v>47</v>
      </c>
      <c r="J23" s="47"/>
      <c r="K23" s="2"/>
      <c r="L23" s="2"/>
    </row>
    <row r="24" customFormat="false" ht="19.5" hidden="false" customHeight="true" outlineLevel="0" collapsed="false">
      <c r="B24" s="49" t="s">
        <v>48</v>
      </c>
      <c r="C24" s="49" t="s">
        <v>49</v>
      </c>
      <c r="D24" s="49"/>
      <c r="E24" s="50"/>
      <c r="F24" s="51" t="n">
        <f aca="false">E24</f>
        <v>0</v>
      </c>
      <c r="G24" s="51" t="n">
        <f aca="false">F24</f>
        <v>0</v>
      </c>
      <c r="H24" s="51" t="n">
        <f aca="false">G24</f>
        <v>0</v>
      </c>
      <c r="I24" s="51" t="n">
        <f aca="false">H24</f>
        <v>0</v>
      </c>
      <c r="J24" s="52" t="n">
        <v>0.04</v>
      </c>
      <c r="K24" s="2"/>
      <c r="L24" s="2"/>
    </row>
    <row r="25" customFormat="false" ht="19.5" hidden="false" customHeight="true" outlineLevel="0" collapsed="false">
      <c r="B25" s="49" t="s">
        <v>50</v>
      </c>
      <c r="C25" s="49" t="s">
        <v>51</v>
      </c>
      <c r="D25" s="49"/>
      <c r="E25" s="50"/>
      <c r="F25" s="51" t="n">
        <f aca="false">E25</f>
        <v>0</v>
      </c>
      <c r="G25" s="51" t="n">
        <f aca="false">F25</f>
        <v>0</v>
      </c>
      <c r="H25" s="51" t="n">
        <f aca="false">G25</f>
        <v>0</v>
      </c>
      <c r="I25" s="51" t="n">
        <f aca="false">H25</f>
        <v>0</v>
      </c>
      <c r="J25" s="52" t="n">
        <v>0.0123</v>
      </c>
      <c r="K25" s="2"/>
      <c r="L25" s="2"/>
    </row>
    <row r="26" customFormat="false" ht="19.5" hidden="false" customHeight="true" outlineLevel="0" collapsed="false">
      <c r="B26" s="49" t="s">
        <v>52</v>
      </c>
      <c r="C26" s="49" t="s">
        <v>53</v>
      </c>
      <c r="D26" s="49"/>
      <c r="E26" s="50"/>
      <c r="F26" s="51" t="n">
        <f aca="false">E26</f>
        <v>0</v>
      </c>
      <c r="G26" s="51" t="n">
        <f aca="false">F26</f>
        <v>0</v>
      </c>
      <c r="H26" s="51" t="n">
        <f aca="false">G26</f>
        <v>0</v>
      </c>
      <c r="I26" s="51" t="n">
        <f aca="false">H26</f>
        <v>0</v>
      </c>
      <c r="J26" s="52" t="n">
        <v>0.008</v>
      </c>
      <c r="K26" s="27"/>
      <c r="L26" s="27"/>
    </row>
    <row r="27" customFormat="false" ht="19.5" hidden="false" customHeight="true" outlineLevel="0" collapsed="false">
      <c r="B27" s="49" t="s">
        <v>54</v>
      </c>
      <c r="C27" s="49" t="s">
        <v>55</v>
      </c>
      <c r="D27" s="49"/>
      <c r="E27" s="50"/>
      <c r="F27" s="51" t="n">
        <f aca="false">E27</f>
        <v>0</v>
      </c>
      <c r="G27" s="51" t="n">
        <f aca="false">F27</f>
        <v>0</v>
      </c>
      <c r="H27" s="51" t="n">
        <f aca="false">G27</f>
        <v>0</v>
      </c>
      <c r="I27" s="51" t="n">
        <f aca="false">H27</f>
        <v>0</v>
      </c>
      <c r="J27" s="52" t="n">
        <v>0.0127</v>
      </c>
      <c r="K27" s="2"/>
      <c r="L27" s="2"/>
    </row>
    <row r="28" customFormat="false" ht="19.5" hidden="false" customHeight="true" outlineLevel="0" collapsed="false">
      <c r="B28" s="49" t="s">
        <v>56</v>
      </c>
      <c r="C28" s="49" t="s">
        <v>57</v>
      </c>
      <c r="D28" s="49"/>
      <c r="E28" s="50"/>
      <c r="F28" s="51" t="n">
        <f aca="false">E28</f>
        <v>0</v>
      </c>
      <c r="G28" s="51" t="n">
        <f aca="false">F28</f>
        <v>0</v>
      </c>
      <c r="H28" s="51" t="n">
        <f aca="false">G28</f>
        <v>0</v>
      </c>
      <c r="I28" s="51" t="n">
        <f aca="false">H28</f>
        <v>0</v>
      </c>
      <c r="J28" s="52" t="n">
        <v>0.074</v>
      </c>
      <c r="K28" s="2"/>
      <c r="L28" s="2"/>
    </row>
    <row r="29" customFormat="false" ht="19.5" hidden="false" customHeight="true" outlineLevel="0" collapsed="false">
      <c r="B29" s="49" t="s">
        <v>58</v>
      </c>
      <c r="C29" s="49" t="s">
        <v>59</v>
      </c>
      <c r="D29" s="49"/>
      <c r="E29" s="51" t="n">
        <v>0.0065</v>
      </c>
      <c r="F29" s="51" t="n">
        <f aca="false">E29</f>
        <v>0.0065</v>
      </c>
      <c r="G29" s="51" t="n">
        <f aca="false">F29</f>
        <v>0.0065</v>
      </c>
      <c r="H29" s="51" t="n">
        <f aca="false">G29</f>
        <v>0.0065</v>
      </c>
      <c r="I29" s="51" t="n">
        <f aca="false">H29</f>
        <v>0.0065</v>
      </c>
      <c r="J29" s="53" t="s">
        <v>60</v>
      </c>
      <c r="K29" s="27"/>
      <c r="L29" s="27"/>
    </row>
    <row r="30" customFormat="false" ht="19.5" hidden="false" customHeight="true" outlineLevel="0" collapsed="false">
      <c r="B30" s="49"/>
      <c r="C30" s="49" t="s">
        <v>61</v>
      </c>
      <c r="D30" s="49"/>
      <c r="E30" s="51" t="n">
        <v>0.03</v>
      </c>
      <c r="F30" s="51" t="n">
        <f aca="false">E30</f>
        <v>0.03</v>
      </c>
      <c r="G30" s="51" t="n">
        <f aca="false">F30</f>
        <v>0.03</v>
      </c>
      <c r="H30" s="51" t="n">
        <f aca="false">G30</f>
        <v>0.03</v>
      </c>
      <c r="I30" s="51" t="n">
        <f aca="false">H30</f>
        <v>0.03</v>
      </c>
      <c r="J30" s="53" t="s">
        <v>60</v>
      </c>
      <c r="K30" s="27"/>
      <c r="L30" s="27"/>
    </row>
    <row r="31" customFormat="false" ht="19.5" hidden="false" customHeight="true" outlineLevel="0" collapsed="false">
      <c r="B31" s="49"/>
      <c r="C31" s="49" t="s">
        <v>62</v>
      </c>
      <c r="D31" s="49"/>
      <c r="E31" s="51" t="n">
        <v>0.05</v>
      </c>
      <c r="F31" s="51" t="n">
        <v>0.04</v>
      </c>
      <c r="G31" s="51" t="n">
        <v>0.03</v>
      </c>
      <c r="H31" s="51" t="n">
        <v>0.025</v>
      </c>
      <c r="I31" s="51" t="n">
        <v>0.02</v>
      </c>
      <c r="J31" s="53" t="s">
        <v>60</v>
      </c>
      <c r="K31" s="27"/>
      <c r="L31" s="27"/>
    </row>
    <row r="32" customFormat="false" ht="19.5" hidden="false" customHeight="true" outlineLevel="0" collapsed="false">
      <c r="B32" s="49"/>
      <c r="C32" s="49" t="s">
        <v>63</v>
      </c>
      <c r="D32" s="49"/>
      <c r="E32" s="51" t="n">
        <v>0.045</v>
      </c>
      <c r="F32" s="51" t="n">
        <f aca="false">E32</f>
        <v>0.045</v>
      </c>
      <c r="G32" s="51" t="n">
        <f aca="false">F32</f>
        <v>0.045</v>
      </c>
      <c r="H32" s="51" t="n">
        <f aca="false">G32</f>
        <v>0.045</v>
      </c>
      <c r="I32" s="51" t="n">
        <f aca="false">H32</f>
        <v>0.045</v>
      </c>
      <c r="J32" s="54" t="s">
        <v>60</v>
      </c>
      <c r="K32" s="27"/>
      <c r="L32" s="27"/>
    </row>
    <row r="33" customFormat="false" ht="19.5" hidden="false" customHeight="true" outlineLevel="0" collapsed="false">
      <c r="B33" s="55" t="s">
        <v>64</v>
      </c>
      <c r="C33" s="55"/>
      <c r="D33" s="55"/>
      <c r="E33" s="56" t="n">
        <f aca="false">(((1+E26+E24+E27)*(1+E25)*(1+E28))/(1-(E29+E30+E31+E32))-1)</f>
        <v>0.151410477835348</v>
      </c>
      <c r="F33" s="56" t="n">
        <f aca="false">(((1+F26+F24+F27)*(1+F25)*(1+F28))/(1-(F29+F30+F31+F32))-1)</f>
        <v>0.138303927148549</v>
      </c>
      <c r="G33" s="56" t="n">
        <f aca="false">(((1+G26+G24+G27)*(1+G25)*(1+G28))/(1-(G29+G30+G31+G32))-1)</f>
        <v>0.12549240292628</v>
      </c>
      <c r="H33" s="56" t="n">
        <f aca="false">(((1+H26+H24+H27)*(1+H25)*(1+H28))/(1-(H29+H30+H31+H32))-1)</f>
        <v>0.119194180190263</v>
      </c>
      <c r="I33" s="56" t="n">
        <f aca="false">(((1+I26+I24+I27)*(1+I25)*(1+I28))/(1-(I29+I30+I31+I32))-1)</f>
        <v>0.112966054535337</v>
      </c>
      <c r="J33" s="53" t="s">
        <v>60</v>
      </c>
    </row>
    <row r="34" customFormat="false" ht="19.5" hidden="false" customHeight="true" outlineLevel="0" collapsed="false">
      <c r="B34" s="57" t="s">
        <v>65</v>
      </c>
      <c r="C34" s="57"/>
      <c r="D34" s="57"/>
      <c r="E34" s="58" t="n">
        <f aca="false">ROUND(E33,4)</f>
        <v>0.1514</v>
      </c>
      <c r="F34" s="58" t="n">
        <f aca="false">ROUND(F33,4)</f>
        <v>0.1383</v>
      </c>
      <c r="G34" s="58" t="n">
        <f aca="false">ROUND(G33,4)</f>
        <v>0.1255</v>
      </c>
      <c r="H34" s="58" t="n">
        <f aca="false">ROUND(H33,4)</f>
        <v>0.1192</v>
      </c>
      <c r="I34" s="58" t="n">
        <f aca="false">ROUND(I33,4)</f>
        <v>0.113</v>
      </c>
    </row>
    <row r="35" customFormat="false" ht="19.5" hidden="false" customHeight="true" outlineLevel="0" collapsed="false">
      <c r="B35" s="27"/>
      <c r="C35" s="27"/>
      <c r="D35" s="27"/>
      <c r="E35" s="27"/>
      <c r="F35" s="2"/>
      <c r="G35" s="2"/>
    </row>
    <row r="36" customFormat="false" ht="49.5" hidden="false" customHeight="true" outlineLevel="0" collapsed="false">
      <c r="B36" s="45" t="s">
        <v>66</v>
      </c>
      <c r="C36" s="45"/>
      <c r="D36" s="45"/>
      <c r="E36" s="46" t="s">
        <v>41</v>
      </c>
      <c r="F36" s="46"/>
      <c r="G36" s="46"/>
      <c r="H36" s="46"/>
      <c r="I36" s="46"/>
      <c r="J36" s="47" t="s">
        <v>42</v>
      </c>
    </row>
    <row r="37" customFormat="false" ht="19.5" hidden="false" customHeight="true" outlineLevel="0" collapsed="false">
      <c r="B37" s="45"/>
      <c r="C37" s="45"/>
      <c r="D37" s="45"/>
      <c r="E37" s="45" t="s">
        <v>43</v>
      </c>
      <c r="F37" s="45" t="s">
        <v>44</v>
      </c>
      <c r="G37" s="45" t="s">
        <v>45</v>
      </c>
      <c r="H37" s="45" t="s">
        <v>46</v>
      </c>
      <c r="I37" s="45" t="s">
        <v>47</v>
      </c>
      <c r="J37" s="47"/>
    </row>
    <row r="38" customFormat="false" ht="19.5" hidden="false" customHeight="true" outlineLevel="0" collapsed="false">
      <c r="B38" s="49" t="s">
        <v>48</v>
      </c>
      <c r="C38" s="49" t="s">
        <v>49</v>
      </c>
      <c r="D38" s="49"/>
      <c r="E38" s="50"/>
      <c r="F38" s="51" t="n">
        <f aca="false">E38</f>
        <v>0</v>
      </c>
      <c r="G38" s="51" t="n">
        <f aca="false">F38</f>
        <v>0</v>
      </c>
      <c r="H38" s="51" t="n">
        <f aca="false">G38</f>
        <v>0</v>
      </c>
      <c r="I38" s="51" t="n">
        <f aca="false">H38</f>
        <v>0</v>
      </c>
      <c r="J38" s="52" t="n">
        <v>0.0345</v>
      </c>
    </row>
    <row r="39" customFormat="false" ht="19.5" hidden="false" customHeight="true" outlineLevel="0" collapsed="false">
      <c r="B39" s="49" t="s">
        <v>50</v>
      </c>
      <c r="C39" s="49" t="s">
        <v>51</v>
      </c>
      <c r="D39" s="49"/>
      <c r="E39" s="50"/>
      <c r="F39" s="51" t="n">
        <f aca="false">E39</f>
        <v>0</v>
      </c>
      <c r="G39" s="51" t="n">
        <f aca="false">F39</f>
        <v>0</v>
      </c>
      <c r="H39" s="51" t="n">
        <f aca="false">G39</f>
        <v>0</v>
      </c>
      <c r="I39" s="51" t="n">
        <f aca="false">H39</f>
        <v>0</v>
      </c>
      <c r="J39" s="52" t="n">
        <v>0.0085</v>
      </c>
    </row>
    <row r="40" customFormat="false" ht="19.5" hidden="false" customHeight="true" outlineLevel="0" collapsed="false">
      <c r="B40" s="49" t="s">
        <v>52</v>
      </c>
      <c r="C40" s="49" t="s">
        <v>53</v>
      </c>
      <c r="D40" s="49"/>
      <c r="E40" s="50"/>
      <c r="F40" s="51" t="n">
        <f aca="false">E40</f>
        <v>0</v>
      </c>
      <c r="G40" s="51" t="n">
        <f aca="false">F40</f>
        <v>0</v>
      </c>
      <c r="H40" s="51" t="n">
        <f aca="false">G40</f>
        <v>0</v>
      </c>
      <c r="I40" s="51" t="n">
        <f aca="false">H40</f>
        <v>0</v>
      </c>
      <c r="J40" s="52" t="n">
        <v>0.0048</v>
      </c>
    </row>
    <row r="41" customFormat="false" ht="19.5" hidden="false" customHeight="true" outlineLevel="0" collapsed="false">
      <c r="B41" s="49" t="s">
        <v>54</v>
      </c>
      <c r="C41" s="49" t="s">
        <v>55</v>
      </c>
      <c r="D41" s="49"/>
      <c r="E41" s="50"/>
      <c r="F41" s="51" t="n">
        <f aca="false">E41</f>
        <v>0</v>
      </c>
      <c r="G41" s="51" t="n">
        <f aca="false">F41</f>
        <v>0</v>
      </c>
      <c r="H41" s="51" t="n">
        <f aca="false">G41</f>
        <v>0</v>
      </c>
      <c r="I41" s="51" t="n">
        <f aca="false">H41</f>
        <v>0</v>
      </c>
      <c r="J41" s="52" t="n">
        <v>0.0085</v>
      </c>
    </row>
    <row r="42" customFormat="false" ht="19.5" hidden="false" customHeight="true" outlineLevel="0" collapsed="false">
      <c r="B42" s="49" t="s">
        <v>56</v>
      </c>
      <c r="C42" s="49" t="s">
        <v>57</v>
      </c>
      <c r="D42" s="49"/>
      <c r="E42" s="50"/>
      <c r="F42" s="51" t="n">
        <f aca="false">E42</f>
        <v>0</v>
      </c>
      <c r="G42" s="51" t="n">
        <f aca="false">F42</f>
        <v>0</v>
      </c>
      <c r="H42" s="51" t="n">
        <f aca="false">G42</f>
        <v>0</v>
      </c>
      <c r="I42" s="51" t="n">
        <f aca="false">H42</f>
        <v>0</v>
      </c>
      <c r="J42" s="52" t="n">
        <v>0.0511</v>
      </c>
    </row>
    <row r="43" customFormat="false" ht="19.5" hidden="false" customHeight="true" outlineLevel="0" collapsed="false">
      <c r="B43" s="49" t="s">
        <v>58</v>
      </c>
      <c r="C43" s="49" t="s">
        <v>59</v>
      </c>
      <c r="D43" s="49"/>
      <c r="E43" s="51" t="n">
        <v>0.0065</v>
      </c>
      <c r="F43" s="51" t="n">
        <f aca="false">E43</f>
        <v>0.0065</v>
      </c>
      <c r="G43" s="51" t="n">
        <f aca="false">F43</f>
        <v>0.0065</v>
      </c>
      <c r="H43" s="51" t="n">
        <f aca="false">G43</f>
        <v>0.0065</v>
      </c>
      <c r="I43" s="51" t="n">
        <f aca="false">H43</f>
        <v>0.0065</v>
      </c>
      <c r="J43" s="53" t="s">
        <v>60</v>
      </c>
    </row>
    <row r="44" customFormat="false" ht="19.5" hidden="false" customHeight="true" outlineLevel="0" collapsed="false">
      <c r="B44" s="49"/>
      <c r="C44" s="49" t="s">
        <v>61</v>
      </c>
      <c r="D44" s="49"/>
      <c r="E44" s="51" t="n">
        <v>0.03</v>
      </c>
      <c r="F44" s="51" t="n">
        <f aca="false">E44</f>
        <v>0.03</v>
      </c>
      <c r="G44" s="51" t="n">
        <f aca="false">F44</f>
        <v>0.03</v>
      </c>
      <c r="H44" s="51" t="n">
        <f aca="false">G44</f>
        <v>0.03</v>
      </c>
      <c r="I44" s="51" t="n">
        <f aca="false">H44</f>
        <v>0.03</v>
      </c>
      <c r="J44" s="53" t="s">
        <v>60</v>
      </c>
    </row>
    <row r="45" customFormat="false" ht="19.5" hidden="false" customHeight="true" outlineLevel="0" collapsed="false">
      <c r="B45" s="49"/>
      <c r="C45" s="49" t="s">
        <v>62</v>
      </c>
      <c r="D45" s="49"/>
      <c r="E45" s="51" t="n">
        <v>0</v>
      </c>
      <c r="F45" s="51" t="n">
        <v>0</v>
      </c>
      <c r="G45" s="51" t="n">
        <v>0</v>
      </c>
      <c r="H45" s="51" t="n">
        <v>0</v>
      </c>
      <c r="I45" s="51" t="n">
        <v>0</v>
      </c>
      <c r="J45" s="53" t="s">
        <v>60</v>
      </c>
    </row>
    <row r="46" customFormat="false" ht="19.5" hidden="false" customHeight="true" outlineLevel="0" collapsed="false">
      <c r="B46" s="49"/>
      <c r="C46" s="49" t="s">
        <v>63</v>
      </c>
      <c r="D46" s="49"/>
      <c r="E46" s="51" t="n">
        <v>0.045</v>
      </c>
      <c r="F46" s="51" t="n">
        <f aca="false">E46</f>
        <v>0.045</v>
      </c>
      <c r="G46" s="51" t="n">
        <f aca="false">F46</f>
        <v>0.045</v>
      </c>
      <c r="H46" s="51" t="n">
        <f aca="false">G46</f>
        <v>0.045</v>
      </c>
      <c r="I46" s="51" t="n">
        <f aca="false">H46</f>
        <v>0.045</v>
      </c>
      <c r="J46" s="53" t="s">
        <v>60</v>
      </c>
    </row>
    <row r="47" customFormat="false" ht="19.5" hidden="false" customHeight="true" outlineLevel="0" collapsed="false">
      <c r="B47" s="55" t="s">
        <v>64</v>
      </c>
      <c r="C47" s="55"/>
      <c r="D47" s="55"/>
      <c r="E47" s="56" t="n">
        <f aca="false">(((1+E40+E38+E41)*(1+E39)*(1+E42))/(1-(E43+E44+E45+E46))-1)</f>
        <v>0.0887316276537833</v>
      </c>
      <c r="F47" s="56" t="n">
        <f aca="false">(((1+F40+F38+F41)*(1+F39)*(1+F42))/(1-(F43+F44+F45+F46))-1)</f>
        <v>0.0887316276537833</v>
      </c>
      <c r="G47" s="56" t="n">
        <f aca="false">(((1+G40+G38+G41)*(1+G39)*(1+G42))/(1-(G43+G44+G45+G46))-1)</f>
        <v>0.0887316276537833</v>
      </c>
      <c r="H47" s="56" t="n">
        <f aca="false">(((1+H40+H38+H41)*(1+H39)*(1+H42))/(1-(H43+H44+H45+H46))-1)</f>
        <v>0.0887316276537833</v>
      </c>
      <c r="I47" s="56" t="n">
        <f aca="false">(((1+I40+I38+I41)*(1+I39)*(1+I42))/(1-(I43+I44+I45+I46))-1)</f>
        <v>0.0887316276537833</v>
      </c>
      <c r="J47" s="53" t="s">
        <v>60</v>
      </c>
    </row>
    <row r="48" customFormat="false" ht="19.5" hidden="false" customHeight="true" outlineLevel="0" collapsed="false">
      <c r="B48" s="59" t="s">
        <v>65</v>
      </c>
      <c r="C48" s="59"/>
      <c r="D48" s="59"/>
      <c r="E48" s="60" t="n">
        <f aca="false">ROUND(E47,4)</f>
        <v>0.0887</v>
      </c>
      <c r="F48" s="60" t="n">
        <f aca="false">ROUND(F47,4)</f>
        <v>0.0887</v>
      </c>
      <c r="G48" s="60" t="n">
        <f aca="false">ROUND(G47,4)</f>
        <v>0.0887</v>
      </c>
      <c r="H48" s="60" t="n">
        <f aca="false">ROUND(H47,4)</f>
        <v>0.0887</v>
      </c>
      <c r="I48" s="60" t="n">
        <f aca="false">ROUND(I47,4)</f>
        <v>0.0887</v>
      </c>
    </row>
    <row r="49" customFormat="false" ht="19.5" hidden="false" customHeight="true" outlineLevel="0" collapsed="false">
      <c r="B49" s="27"/>
      <c r="C49" s="61"/>
      <c r="D49" s="61"/>
      <c r="E49" s="61"/>
      <c r="F49" s="61"/>
      <c r="G49" s="62"/>
    </row>
    <row r="50" customFormat="false" ht="21" hidden="false" customHeight="true" outlineLevel="0" collapsed="false">
      <c r="B50" s="63" t="s">
        <v>67</v>
      </c>
      <c r="C50" s="63"/>
      <c r="D50" s="63"/>
      <c r="E50" s="63"/>
      <c r="F50" s="63"/>
      <c r="G50" s="63"/>
      <c r="H50" s="63"/>
      <c r="I50" s="63"/>
      <c r="J50" s="63"/>
    </row>
    <row r="51" customFormat="false" ht="18" hidden="false" customHeight="true" outlineLevel="0" collapsed="false">
      <c r="B51" s="64" t="s">
        <v>68</v>
      </c>
      <c r="C51" s="64"/>
      <c r="D51" s="64"/>
      <c r="E51" s="64"/>
      <c r="F51" s="64"/>
      <c r="G51" s="64"/>
      <c r="H51" s="64"/>
      <c r="I51" s="64"/>
      <c r="J51" s="64"/>
    </row>
    <row r="52" customFormat="false" ht="18.75" hidden="false" customHeight="true" outlineLevel="0" collapsed="false">
      <c r="B52" s="64" t="s">
        <v>69</v>
      </c>
      <c r="C52" s="64"/>
      <c r="D52" s="64"/>
      <c r="E52" s="64"/>
      <c r="F52" s="64"/>
      <c r="G52" s="64"/>
      <c r="H52" s="64"/>
      <c r="I52" s="64"/>
      <c r="J52" s="64"/>
    </row>
    <row r="53" customFormat="false" ht="16.5" hidden="false" customHeight="true" outlineLevel="0" collapsed="false">
      <c r="B53" s="64" t="s">
        <v>70</v>
      </c>
      <c r="C53" s="64"/>
      <c r="D53" s="64"/>
      <c r="E53" s="64"/>
      <c r="F53" s="64"/>
      <c r="G53" s="64"/>
      <c r="H53" s="64"/>
      <c r="I53" s="64"/>
      <c r="J53" s="64"/>
    </row>
    <row r="54" customFormat="false" ht="69.75" hidden="false" customHeight="true" outlineLevel="0" collapsed="false">
      <c r="B54" s="64" t="s">
        <v>71</v>
      </c>
      <c r="C54" s="64"/>
      <c r="D54" s="64"/>
      <c r="E54" s="64"/>
      <c r="F54" s="64"/>
      <c r="G54" s="64"/>
      <c r="H54" s="64"/>
      <c r="I54" s="64"/>
      <c r="J54" s="64"/>
    </row>
    <row r="55" customFormat="false" ht="23.25" hidden="false" customHeight="true" outlineLevel="0" collapsed="false">
      <c r="B55" s="65" t="s">
        <v>72</v>
      </c>
      <c r="C55" s="65"/>
      <c r="D55" s="65"/>
      <c r="E55" s="65"/>
      <c r="F55" s="65"/>
      <c r="G55" s="65"/>
      <c r="H55" s="65"/>
      <c r="I55" s="65"/>
      <c r="J55" s="65"/>
    </row>
    <row r="56" customFormat="false" ht="31.5" hidden="false" customHeight="true" outlineLevel="0" collapsed="false">
      <c r="B56" s="64" t="s">
        <v>73</v>
      </c>
      <c r="C56" s="64"/>
      <c r="D56" s="64"/>
      <c r="E56" s="64"/>
      <c r="F56" s="64"/>
      <c r="G56" s="64"/>
      <c r="H56" s="64"/>
      <c r="I56" s="64"/>
      <c r="J56" s="64"/>
    </row>
    <row r="57" customFormat="false" ht="19.5" hidden="false" customHeight="true" outlineLevel="0" collapsed="false">
      <c r="B57" s="64" t="s">
        <v>74</v>
      </c>
      <c r="C57" s="64"/>
      <c r="D57" s="64"/>
      <c r="E57" s="64"/>
      <c r="F57" s="64"/>
      <c r="G57" s="64"/>
      <c r="H57" s="64"/>
      <c r="I57" s="64"/>
      <c r="J57" s="64"/>
    </row>
    <row r="58" customFormat="false" ht="45" hidden="false" customHeight="true" outlineLevel="0" collapsed="false">
      <c r="B58" s="66" t="s">
        <v>75</v>
      </c>
      <c r="C58" s="66"/>
      <c r="D58" s="66"/>
      <c r="E58" s="66"/>
      <c r="F58" s="66"/>
      <c r="G58" s="66"/>
      <c r="H58" s="66"/>
      <c r="I58" s="66"/>
      <c r="J58" s="66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3" activeCellId="0" sqref="I1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7" t="s">
        <v>79</v>
      </c>
      <c r="C7" s="67" t="s">
        <v>80</v>
      </c>
      <c r="D7" s="67" t="s">
        <v>81</v>
      </c>
      <c r="E7" s="67" t="s">
        <v>82</v>
      </c>
      <c r="F7" s="67" t="s">
        <v>82</v>
      </c>
      <c r="G7" s="67" t="s">
        <v>83</v>
      </c>
      <c r="H7" s="67" t="s">
        <v>84</v>
      </c>
      <c r="I7" s="67" t="s">
        <v>85</v>
      </c>
    </row>
    <row r="8" customFormat="false" ht="27.75" hidden="false" customHeight="true" outlineLevel="0" collapsed="false">
      <c r="B8" s="68" t="n">
        <v>0.02</v>
      </c>
      <c r="C8" s="69" t="n">
        <v>179818.388047046</v>
      </c>
      <c r="D8" s="68" t="n">
        <f aca="false">'BDI Desonerado'!I34</f>
        <v>0.113</v>
      </c>
      <c r="E8" s="70" t="n">
        <f aca="false">1-($G8/($C8*(1+D8)))</f>
        <v>1</v>
      </c>
      <c r="F8" s="68" t="n">
        <f aca="false">IF(E8&lt;0,0,E8)</f>
        <v>1</v>
      </c>
      <c r="G8" s="71" t="n">
        <f aca="false">$I$8*H8</f>
        <v>0</v>
      </c>
      <c r="H8" s="72" t="n">
        <v>0.163374446868399</v>
      </c>
      <c r="I8" s="73" t="n">
        <f aca="false">Proposta!D15</f>
        <v>0</v>
      </c>
      <c r="K8" s="74"/>
      <c r="L8" s="17"/>
      <c r="M8" s="17"/>
    </row>
    <row r="9" customFormat="false" ht="27.75" hidden="false" customHeight="true" outlineLevel="0" collapsed="false">
      <c r="B9" s="68" t="n">
        <v>0.025</v>
      </c>
      <c r="C9" s="69" t="n">
        <v>24553.8347861435</v>
      </c>
      <c r="D9" s="68" t="n">
        <f aca="false">'BDI Desonerado'!H34</f>
        <v>0.1192</v>
      </c>
      <c r="E9" s="70" t="n">
        <f aca="false">1-($G9/($C9*(1+D9)))</f>
        <v>1</v>
      </c>
      <c r="F9" s="68" t="n">
        <f aca="false">IF(E9&lt;0,0,E9)</f>
        <v>1</v>
      </c>
      <c r="G9" s="71" t="n">
        <f aca="false">$I$8*H9</f>
        <v>0</v>
      </c>
      <c r="H9" s="72" t="n">
        <v>0.0224335909303939</v>
      </c>
      <c r="I9" s="75"/>
      <c r="K9" s="74"/>
      <c r="L9" s="17"/>
      <c r="M9" s="17"/>
    </row>
    <row r="10" customFormat="false" ht="27.75" hidden="false" customHeight="true" outlineLevel="0" collapsed="false">
      <c r="B10" s="68" t="n">
        <v>0.03</v>
      </c>
      <c r="C10" s="69" t="n">
        <v>436424.004876739</v>
      </c>
      <c r="D10" s="68" t="n">
        <f aca="false">'BDI Desonerado'!G34</f>
        <v>0.1255</v>
      </c>
      <c r="E10" s="70" t="n">
        <f aca="false">1-($G10/($C10*(1+D10)))</f>
        <v>1</v>
      </c>
      <c r="F10" s="68" t="n">
        <f aca="false">IF(E10&lt;0,0,E10)</f>
        <v>1</v>
      </c>
      <c r="G10" s="71" t="n">
        <f aca="false">$I$8*H10</f>
        <v>0</v>
      </c>
      <c r="H10" s="72" t="n">
        <v>0.400962742470421</v>
      </c>
      <c r="I10" s="75"/>
      <c r="K10" s="74"/>
      <c r="L10" s="17"/>
      <c r="M10" s="17"/>
    </row>
    <row r="11" customFormat="false" ht="27.75" hidden="false" customHeight="true" outlineLevel="0" collapsed="false">
      <c r="B11" s="68" t="n">
        <v>0.04</v>
      </c>
      <c r="C11" s="69" t="n">
        <v>250456.614906544</v>
      </c>
      <c r="D11" s="68" t="n">
        <f aca="false">'BDI Desonerado'!F34</f>
        <v>0.1383</v>
      </c>
      <c r="E11" s="70" t="n">
        <f aca="false">1-($G11/($C11*(1+D11)))</f>
        <v>1</v>
      </c>
      <c r="F11" s="68" t="n">
        <f aca="false">IF(E11&lt;0,0,E11)</f>
        <v>1</v>
      </c>
      <c r="G11" s="71" t="n">
        <f aca="false">$I$8*H11</f>
        <v>0</v>
      </c>
      <c r="H11" s="72" t="n">
        <v>0.232729881704578</v>
      </c>
      <c r="I11" s="75"/>
      <c r="K11" s="74"/>
      <c r="L11" s="17"/>
      <c r="M11" s="17"/>
    </row>
    <row r="12" customFormat="false" ht="27.75" hidden="false" customHeight="true" outlineLevel="0" collapsed="false">
      <c r="B12" s="68" t="n">
        <v>0.05</v>
      </c>
      <c r="C12" s="69" t="n">
        <v>192038.715383528</v>
      </c>
      <c r="D12" s="68" t="n">
        <f aca="false">'BDI Desonerado'!E34</f>
        <v>0.1514</v>
      </c>
      <c r="E12" s="70" t="n">
        <f aca="false">1-($G12/($C12*(1+D12)))</f>
        <v>1</v>
      </c>
      <c r="F12" s="68" t="n">
        <f aca="false">IF(E12&lt;0,0,E12)</f>
        <v>1</v>
      </c>
      <c r="G12" s="71" t="n">
        <f aca="false">$I$8*H12</f>
        <v>0</v>
      </c>
      <c r="H12" s="72" t="n">
        <v>0.180499338026208</v>
      </c>
      <c r="I12" s="75"/>
      <c r="K12" s="74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6" t="s">
        <v>72</v>
      </c>
      <c r="C14" s="76"/>
      <c r="D14" s="76"/>
      <c r="E14" s="76"/>
      <c r="F14" s="76"/>
      <c r="G14" s="76"/>
      <c r="H14" s="76"/>
      <c r="I14" s="76"/>
      <c r="L14" s="17"/>
    </row>
    <row r="15" customFormat="false" ht="19.5" hidden="false" customHeight="true" outlineLevel="0" collapsed="false">
      <c r="B15" s="77" t="s">
        <v>86</v>
      </c>
      <c r="C15" s="77"/>
      <c r="D15" s="77"/>
      <c r="E15" s="77"/>
      <c r="F15" s="77"/>
      <c r="G15" s="77"/>
      <c r="H15" s="77"/>
      <c r="I15" s="77"/>
      <c r="L15" s="17"/>
    </row>
    <row r="16" customFormat="false" ht="19.5" hidden="false" customHeight="true" outlineLevel="0" collapsed="false">
      <c r="B16" s="77" t="s">
        <v>87</v>
      </c>
      <c r="C16" s="77"/>
      <c r="D16" s="77"/>
      <c r="E16" s="77"/>
      <c r="F16" s="77"/>
      <c r="G16" s="77"/>
      <c r="H16" s="77"/>
      <c r="I16" s="77"/>
    </row>
    <row r="17" customFormat="false" ht="9.75" hidden="false" customHeight="true" outlineLevel="0" collapsed="false">
      <c r="B17" s="78"/>
      <c r="C17" s="79"/>
      <c r="D17" s="79"/>
      <c r="E17" s="79"/>
      <c r="F17" s="79"/>
      <c r="G17" s="79"/>
      <c r="H17" s="79"/>
      <c r="I17" s="80"/>
    </row>
    <row r="18" customFormat="false" ht="19.5" hidden="false" customHeight="true" outlineLevel="0" collapsed="false">
      <c r="B18" s="77" t="s">
        <v>88</v>
      </c>
      <c r="C18" s="77"/>
      <c r="D18" s="77"/>
      <c r="E18" s="77"/>
      <c r="F18" s="77"/>
      <c r="G18" s="77"/>
      <c r="H18" s="77"/>
      <c r="I18" s="77"/>
    </row>
    <row r="19" customFormat="false" ht="19.5" hidden="false" customHeight="true" outlineLevel="0" collapsed="false">
      <c r="B19" s="77" t="s">
        <v>89</v>
      </c>
      <c r="C19" s="77"/>
      <c r="D19" s="77"/>
      <c r="E19" s="77"/>
      <c r="F19" s="77"/>
      <c r="G19" s="77"/>
      <c r="H19" s="77"/>
      <c r="I19" s="77"/>
    </row>
    <row r="20" customFormat="false" ht="9.75" hidden="false" customHeight="true" outlineLevel="0" collapsed="false">
      <c r="B20" s="78"/>
      <c r="C20" s="79"/>
      <c r="D20" s="79"/>
      <c r="E20" s="79"/>
      <c r="F20" s="79"/>
      <c r="G20" s="79"/>
      <c r="H20" s="79"/>
      <c r="I20" s="80"/>
    </row>
    <row r="21" customFormat="false" ht="19.5" hidden="false" customHeight="true" outlineLevel="0" collapsed="false">
      <c r="B21" s="77" t="s">
        <v>32</v>
      </c>
      <c r="C21" s="77"/>
      <c r="D21" s="77"/>
      <c r="E21" s="77"/>
      <c r="F21" s="77"/>
      <c r="G21" s="77"/>
      <c r="H21" s="77"/>
      <c r="I21" s="77"/>
    </row>
    <row r="22" customFormat="false" ht="19.5" hidden="false" customHeight="true" outlineLevel="0" collapsed="false">
      <c r="B22" s="77" t="s">
        <v>90</v>
      </c>
      <c r="C22" s="77"/>
      <c r="D22" s="77"/>
      <c r="E22" s="77"/>
      <c r="F22" s="77"/>
      <c r="G22" s="77"/>
      <c r="H22" s="77"/>
      <c r="I22" s="77"/>
    </row>
    <row r="23" customFormat="false" ht="19.5" hidden="false" customHeight="true" outlineLevel="0" collapsed="false">
      <c r="B23" s="77" t="s">
        <v>91</v>
      </c>
      <c r="C23" s="77"/>
      <c r="D23" s="77"/>
      <c r="E23" s="77"/>
      <c r="F23" s="77"/>
      <c r="G23" s="77"/>
      <c r="H23" s="77"/>
      <c r="I23" s="77"/>
    </row>
    <row r="24" customFormat="false" ht="19.5" hidden="false" customHeight="true" outlineLevel="0" collapsed="false">
      <c r="B24" s="77" t="s">
        <v>92</v>
      </c>
      <c r="C24" s="77"/>
      <c r="D24" s="77"/>
      <c r="E24" s="77"/>
      <c r="F24" s="77"/>
      <c r="G24" s="77"/>
      <c r="H24" s="77"/>
      <c r="I24" s="77"/>
    </row>
    <row r="25" customFormat="false" ht="9.75" hidden="false" customHeight="true" outlineLevel="0" collapsed="false">
      <c r="B25" s="78"/>
      <c r="C25" s="79"/>
      <c r="D25" s="79"/>
      <c r="E25" s="79"/>
      <c r="F25" s="79"/>
      <c r="G25" s="79"/>
      <c r="H25" s="79"/>
      <c r="I25" s="80"/>
    </row>
    <row r="26" customFormat="false" ht="49.5" hidden="false" customHeight="true" outlineLevel="0" collapsed="false">
      <c r="B26" s="77" t="s">
        <v>93</v>
      </c>
      <c r="C26" s="77"/>
      <c r="D26" s="77"/>
      <c r="E26" s="77"/>
      <c r="F26" s="77"/>
      <c r="G26" s="77"/>
      <c r="H26" s="77"/>
      <c r="I26" s="77"/>
    </row>
    <row r="27" customFormat="false" ht="9.75" hidden="false" customHeight="true" outlineLevel="0" collapsed="false">
      <c r="B27" s="78"/>
      <c r="C27" s="79"/>
      <c r="D27" s="79"/>
      <c r="E27" s="79"/>
      <c r="F27" s="79"/>
      <c r="G27" s="79"/>
      <c r="H27" s="79"/>
      <c r="I27" s="80"/>
    </row>
    <row r="28" customFormat="false" ht="49.5" hidden="false" customHeight="true" outlineLevel="0" collapsed="false">
      <c r="B28" s="81" t="s">
        <v>94</v>
      </c>
      <c r="C28" s="81"/>
      <c r="D28" s="81"/>
      <c r="E28" s="81"/>
      <c r="F28" s="81"/>
      <c r="G28" s="81"/>
      <c r="H28" s="81"/>
      <c r="I28" s="81"/>
    </row>
    <row r="29" customFormat="false" ht="24.75" hidden="false" customHeight="true" outlineLevel="0" collapsed="false">
      <c r="B29" s="82"/>
      <c r="C29" s="82"/>
      <c r="D29" s="82"/>
      <c r="E29" s="82"/>
      <c r="F29" s="82"/>
      <c r="G29" s="82"/>
      <c r="H29" s="82"/>
      <c r="I29" s="82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65366"/>
  <sheetViews>
    <sheetView showFormulas="false" showGridLines="fals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C35" activeCellId="0" sqref="C3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3" width="33"/>
    <col collapsed="false" customWidth="true" hidden="false" outlineLevel="0" max="4" min="3" style="83" width="12.62"/>
    <col collapsed="false" customWidth="true" hidden="false" outlineLevel="0" max="5" min="5" style="83" width="12.5"/>
    <col collapsed="false" customWidth="true" hidden="false" outlineLevel="0" max="6" min="6" style="83" width="13"/>
    <col collapsed="false" customWidth="true" hidden="false" outlineLevel="0" max="7" min="7" style="83" width="12.25"/>
    <col collapsed="false" customWidth="true" hidden="false" outlineLevel="0" max="8" min="8" style="83" width="13.12"/>
    <col collapsed="false" customWidth="true" hidden="false" outlineLevel="0" max="9" min="9" style="83" width="9.75"/>
    <col collapsed="false" customWidth="true" hidden="false" outlineLevel="0" max="10" min="10" style="83" width="12.62"/>
    <col collapsed="false" customWidth="true" hidden="false" outlineLevel="0" max="11" min="11" style="83" width="13.38"/>
    <col collapsed="false" customWidth="true" hidden="false" outlineLevel="0" max="13" min="12" style="83" width="12.62"/>
    <col collapsed="false" customWidth="true" hidden="false" outlineLevel="0" max="14" min="14" style="83" width="13"/>
    <col collapsed="false" customWidth="true" hidden="false" outlineLevel="0" max="15" min="15" style="83" width="12.37"/>
    <col collapsed="false" customWidth="true" hidden="false" outlineLevel="0" max="16" min="16" style="83" width="12.76"/>
    <col collapsed="false" customWidth="true" hidden="false" outlineLevel="0" max="17" min="17" style="83" width="18.25"/>
    <col collapsed="false" customWidth="true" hidden="false" outlineLevel="0" max="988" min="18" style="83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4" customFormat="true" ht="19.5" hidden="false" customHeight="true" outlineLevel="0" collapsed="false">
      <c r="B4" s="85"/>
      <c r="C4" s="85"/>
      <c r="D4" s="85"/>
      <c r="E4" s="85"/>
      <c r="F4" s="85"/>
      <c r="G4" s="85"/>
      <c r="H4" s="85"/>
      <c r="I4" s="85"/>
      <c r="J4" s="86"/>
      <c r="K4" s="86"/>
      <c r="L4" s="86"/>
      <c r="M4" s="62"/>
      <c r="AKW4" s="87"/>
      <c r="AKX4" s="87"/>
      <c r="AKY4" s="87"/>
      <c r="AKZ4" s="87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7"/>
      <c r="AKX5" s="87"/>
      <c r="AKY5" s="87"/>
      <c r="AKZ5" s="87"/>
    </row>
    <row r="6" customFormat="false" ht="19.5" hidden="false" customHeight="true" outlineLevel="0" collapsed="false"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AKW6" s="87"/>
      <c r="AKX6" s="87"/>
      <c r="AKY6" s="87"/>
      <c r="AKZ6" s="87"/>
    </row>
    <row r="7" customFormat="false" ht="59.25" hidden="false" customHeight="true" outlineLevel="0" collapsed="false">
      <c r="B7" s="89" t="s">
        <v>96</v>
      </c>
      <c r="C7" s="89" t="s">
        <v>97</v>
      </c>
      <c r="D7" s="89" t="s">
        <v>98</v>
      </c>
      <c r="E7" s="89" t="s">
        <v>99</v>
      </c>
      <c r="F7" s="89" t="s">
        <v>100</v>
      </c>
      <c r="G7" s="89" t="s">
        <v>101</v>
      </c>
      <c r="H7" s="89" t="s">
        <v>102</v>
      </c>
      <c r="I7" s="90"/>
      <c r="J7" s="91"/>
      <c r="K7" s="92"/>
      <c r="L7" s="92"/>
      <c r="M7" s="92"/>
      <c r="N7" s="92"/>
      <c r="O7" s="92"/>
      <c r="P7" s="92"/>
      <c r="AKW7" s="87"/>
      <c r="AKX7" s="87"/>
      <c r="AKY7" s="87"/>
      <c r="AKZ7" s="87"/>
    </row>
    <row r="8" customFormat="false" ht="38.25" hidden="false" customHeight="true" outlineLevel="0" collapsed="false">
      <c r="B8" s="93" t="s">
        <v>103</v>
      </c>
      <c r="C8" s="94" t="n">
        <f aca="false">D8/12</f>
        <v>0</v>
      </c>
      <c r="D8" s="94" t="n">
        <f aca="false">((J30*12)+(K30*4)+(L30*2)+M30)+((J48*12)+(K48*4)+(L48*2)+M48)</f>
        <v>0</v>
      </c>
      <c r="E8" s="94" t="n">
        <f aca="false">((Proposta!D15/12)*0.75)+(((Proposta!D15/12)*0.25)-C8)</f>
        <v>0</v>
      </c>
      <c r="F8" s="94" t="n">
        <f aca="false">E8*12</f>
        <v>0</v>
      </c>
      <c r="G8" s="94" t="n">
        <f aca="false">C8+E8</f>
        <v>0</v>
      </c>
      <c r="H8" s="94" t="n">
        <f aca="false">D8+F8</f>
        <v>0</v>
      </c>
      <c r="I8" s="95"/>
      <c r="J8" s="96"/>
      <c r="K8" s="97"/>
      <c r="L8" s="97"/>
      <c r="M8" s="97"/>
      <c r="N8" s="97"/>
      <c r="O8" s="97"/>
      <c r="P8" s="97"/>
      <c r="AKW8" s="87"/>
      <c r="AKX8" s="87"/>
      <c r="AKY8" s="87"/>
      <c r="AKZ8" s="87"/>
    </row>
    <row r="9" customFormat="false" ht="19.5" hidden="false" customHeight="true" outlineLevel="0" collapsed="false">
      <c r="B9" s="98"/>
      <c r="C9" s="99"/>
      <c r="D9" s="99"/>
      <c r="E9" s="99"/>
      <c r="F9" s="99"/>
      <c r="G9" s="99"/>
      <c r="H9" s="99"/>
      <c r="I9" s="95"/>
      <c r="J9" s="96"/>
      <c r="K9" s="97"/>
      <c r="L9" s="97"/>
      <c r="M9" s="97"/>
      <c r="N9" s="97"/>
      <c r="O9" s="97"/>
      <c r="P9" s="97"/>
      <c r="AKW9" s="87"/>
      <c r="AKX9" s="87"/>
      <c r="AKY9" s="87"/>
      <c r="AKZ9" s="87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7"/>
      <c r="O10" s="97"/>
      <c r="P10" s="97"/>
      <c r="AKW10" s="87"/>
      <c r="AKX10" s="87"/>
      <c r="AKY10" s="87"/>
      <c r="AKZ10" s="87"/>
    </row>
    <row r="11" customFormat="false" ht="19.5" hidden="false" customHeight="true" outlineLevel="0" collapsed="false">
      <c r="B11" s="84"/>
      <c r="C11" s="84"/>
      <c r="D11" s="84"/>
      <c r="E11" s="84"/>
      <c r="F11" s="84"/>
      <c r="G11" s="84"/>
      <c r="H11" s="84"/>
      <c r="I11" s="84"/>
      <c r="J11" s="62"/>
      <c r="K11" s="62"/>
      <c r="L11" s="62"/>
      <c r="AKW11" s="87"/>
      <c r="AKX11" s="87"/>
      <c r="AKY11" s="87"/>
      <c r="AKZ11" s="87"/>
    </row>
    <row r="12" s="100" customFormat="true" ht="19.5" hidden="false" customHeight="true" outlineLevel="0" collapsed="false">
      <c r="B12" s="67" t="s">
        <v>105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AKW12" s="91"/>
      <c r="AKX12" s="91"/>
      <c r="AKY12" s="91"/>
      <c r="AKZ12" s="91"/>
    </row>
    <row r="13" customFormat="false" ht="36.75" hidden="false" customHeight="true" outlineLevel="0" collapsed="false">
      <c r="B13" s="101" t="s">
        <v>106</v>
      </c>
      <c r="C13" s="102" t="s">
        <v>107</v>
      </c>
      <c r="D13" s="102"/>
      <c r="E13" s="102"/>
      <c r="F13" s="102"/>
      <c r="G13" s="102" t="s">
        <v>108</v>
      </c>
      <c r="H13" s="103" t="s">
        <v>109</v>
      </c>
      <c r="I13" s="103"/>
      <c r="J13" s="104" t="s">
        <v>110</v>
      </c>
      <c r="K13" s="104"/>
      <c r="L13" s="104"/>
      <c r="M13" s="104"/>
      <c r="P13" s="105"/>
      <c r="Q13" s="106"/>
      <c r="AKW13" s="91"/>
      <c r="AKX13" s="91"/>
      <c r="AKY13" s="91"/>
      <c r="AKZ13" s="91"/>
    </row>
    <row r="14" customFormat="false" ht="19.5" hidden="false" customHeight="true" outlineLevel="0" collapsed="false">
      <c r="B14" s="101"/>
      <c r="C14" s="102" t="s">
        <v>111</v>
      </c>
      <c r="D14" s="102" t="s">
        <v>112</v>
      </c>
      <c r="E14" s="102" t="s">
        <v>113</v>
      </c>
      <c r="F14" s="102" t="s">
        <v>114</v>
      </c>
      <c r="G14" s="102"/>
      <c r="H14" s="103" t="s">
        <v>81</v>
      </c>
      <c r="I14" s="103" t="s">
        <v>82</v>
      </c>
      <c r="J14" s="104" t="s">
        <v>111</v>
      </c>
      <c r="K14" s="104" t="s">
        <v>112</v>
      </c>
      <c r="L14" s="104" t="s">
        <v>113</v>
      </c>
      <c r="M14" s="104" t="s">
        <v>114</v>
      </c>
      <c r="AKW14" s="107"/>
      <c r="AKX14" s="107"/>
      <c r="AKY14" s="107"/>
      <c r="AKZ14" s="107"/>
    </row>
    <row r="15" s="2" customFormat="true" ht="18" hidden="false" customHeight="true" outlineLevel="0" collapsed="false">
      <c r="B15" s="108" t="s">
        <v>115</v>
      </c>
      <c r="C15" s="109" t="n">
        <v>623.878891247749</v>
      </c>
      <c r="D15" s="109" t="n">
        <v>680.476257216596</v>
      </c>
      <c r="E15" s="109" t="n">
        <v>652.177574232172</v>
      </c>
      <c r="F15" s="109" t="n">
        <v>652.177574232172</v>
      </c>
      <c r="G15" s="110" t="n">
        <v>0.05</v>
      </c>
      <c r="H15" s="68" t="n">
        <f aca="false">VLOOKUP(G15,Descontos!B$8:D$12,3,)</f>
        <v>0.1514</v>
      </c>
      <c r="I15" s="68" t="n">
        <f aca="false">VLOOKUP(G15,Descontos!B$8:F$12,5,)</f>
        <v>1</v>
      </c>
      <c r="J15" s="69" t="n">
        <f aca="false">C15*(1+$H15)*(1-$I15)</f>
        <v>0</v>
      </c>
      <c r="K15" s="69" t="n">
        <f aca="false">D15*(1+$H15)*(1-$I15)</f>
        <v>0</v>
      </c>
      <c r="L15" s="69" t="n">
        <f aca="false">E15*(1+$H15)*(1-$I15)</f>
        <v>0</v>
      </c>
      <c r="M15" s="69" t="n">
        <f aca="false">F15*(1+$H15)*(1-$I15)</f>
        <v>0</v>
      </c>
      <c r="N15" s="111"/>
    </row>
    <row r="16" s="2" customFormat="true" ht="18" hidden="false" customHeight="true" outlineLevel="0" collapsed="false">
      <c r="B16" s="108" t="s">
        <v>116</v>
      </c>
      <c r="C16" s="109" t="n">
        <v>418.82943102039</v>
      </c>
      <c r="D16" s="109" t="n">
        <v>494.29258564552</v>
      </c>
      <c r="E16" s="109" t="n">
        <v>833.876781458608</v>
      </c>
      <c r="F16" s="109" t="n">
        <v>1882.80632770991</v>
      </c>
      <c r="G16" s="110" t="n">
        <v>0.03</v>
      </c>
      <c r="H16" s="68" t="n">
        <f aca="false">VLOOKUP(G16,Descontos!B$8:D$12,3,)</f>
        <v>0.1255</v>
      </c>
      <c r="I16" s="68" t="n">
        <f aca="false">VLOOKUP(G16,Descontos!B$8:F$12,5,)</f>
        <v>1</v>
      </c>
      <c r="J16" s="69" t="n">
        <f aca="false">C16*(1+H16)*(1-I16)</f>
        <v>0</v>
      </c>
      <c r="K16" s="69" t="n">
        <f aca="false">D16*(1+$H16)*(1-$I16)</f>
        <v>0</v>
      </c>
      <c r="L16" s="69" t="n">
        <f aca="false">E16*(1+$H16)*(1-$I16)</f>
        <v>0</v>
      </c>
      <c r="M16" s="69" t="n">
        <f aca="false">F16*(1+$H16)*(1-$I16)</f>
        <v>0</v>
      </c>
      <c r="N16" s="111"/>
    </row>
    <row r="17" customFormat="false" ht="18" hidden="false" customHeight="true" outlineLevel="0" collapsed="false">
      <c r="B17" s="108" t="s">
        <v>117</v>
      </c>
      <c r="C17" s="109" t="n">
        <v>317.166408791608</v>
      </c>
      <c r="D17" s="109" t="n">
        <v>373.763774760456</v>
      </c>
      <c r="E17" s="109" t="n">
        <v>345.465091776032</v>
      </c>
      <c r="F17" s="109" t="n">
        <v>345.465091776032</v>
      </c>
      <c r="G17" s="110" t="n">
        <v>0.05</v>
      </c>
      <c r="H17" s="68" t="n">
        <f aca="false">VLOOKUP(G17,Descontos!B$8:D$12,3,)</f>
        <v>0.1514</v>
      </c>
      <c r="I17" s="68" t="n">
        <f aca="false">VLOOKUP(G17,Descontos!B$8:F$12,5,)</f>
        <v>1</v>
      </c>
      <c r="J17" s="69" t="n">
        <f aca="false">C17*(1+H17)*(1-I17)</f>
        <v>0</v>
      </c>
      <c r="K17" s="69" t="n">
        <f aca="false">D17*(1+$H17)*(1-$I17)</f>
        <v>0</v>
      </c>
      <c r="L17" s="69" t="n">
        <f aca="false">E17*(1+$H17)*(1-$I17)</f>
        <v>0</v>
      </c>
      <c r="M17" s="69" t="n">
        <f aca="false">F17*(1+$H17)*(1-$I17)</f>
        <v>0</v>
      </c>
    </row>
    <row r="18" customFormat="false" ht="18" hidden="false" customHeight="true" outlineLevel="0" collapsed="false">
      <c r="B18" s="108" t="s">
        <v>118</v>
      </c>
      <c r="C18" s="109" t="n">
        <v>1196.41279066951</v>
      </c>
      <c r="D18" s="109" t="n">
        <v>1271.87594529464</v>
      </c>
      <c r="E18" s="109" t="n">
        <v>1611.46014110773</v>
      </c>
      <c r="F18" s="109" t="n">
        <v>2660.38968735904</v>
      </c>
      <c r="G18" s="110" t="n">
        <v>0.04</v>
      </c>
      <c r="H18" s="68" t="n">
        <f aca="false">VLOOKUP(G18,Descontos!B$8:D$12,3,)</f>
        <v>0.1383</v>
      </c>
      <c r="I18" s="68" t="n">
        <f aca="false">VLOOKUP(G18,Descontos!B$8:F$12,5,)</f>
        <v>1</v>
      </c>
      <c r="J18" s="69" t="n">
        <f aca="false">C18*(1+H18)*(1-I18)</f>
        <v>0</v>
      </c>
      <c r="K18" s="69" t="n">
        <f aca="false">D18*(1+$H18)*(1-$I18)</f>
        <v>0</v>
      </c>
      <c r="L18" s="69" t="n">
        <f aca="false">E18*(1+$H18)*(1-$I18)</f>
        <v>0</v>
      </c>
      <c r="M18" s="69" t="n">
        <f aca="false">F18*(1+$H18)*(1-$I18)</f>
        <v>0</v>
      </c>
    </row>
    <row r="19" customFormat="false" ht="18" hidden="false" customHeight="true" outlineLevel="0" collapsed="false">
      <c r="B19" s="108" t="s">
        <v>119</v>
      </c>
      <c r="C19" s="109" t="n">
        <v>408.356347687056</v>
      </c>
      <c r="D19" s="109" t="n">
        <v>483.819502312187</v>
      </c>
      <c r="E19" s="109" t="n">
        <v>823.403698125274</v>
      </c>
      <c r="F19" s="109" t="n">
        <v>1872.33324437658</v>
      </c>
      <c r="G19" s="110" t="n">
        <v>0.03</v>
      </c>
      <c r="H19" s="68" t="n">
        <f aca="false">VLOOKUP(G19,Descontos!B$8:D$12,3,)</f>
        <v>0.1255</v>
      </c>
      <c r="I19" s="68" t="n">
        <f aca="false">VLOOKUP(G19,Descontos!B$8:F$12,5,)</f>
        <v>1</v>
      </c>
      <c r="J19" s="69" t="n">
        <f aca="false">C19*(1+H19)*(1-I19)</f>
        <v>0</v>
      </c>
      <c r="K19" s="69" t="n">
        <f aca="false">D19*(1+$H19)*(1-$I19)</f>
        <v>0</v>
      </c>
      <c r="L19" s="69" t="n">
        <f aca="false">E19*(1+$H19)*(1-$I19)</f>
        <v>0</v>
      </c>
      <c r="M19" s="69" t="n">
        <f aca="false">F19*(1+$H19)*(1-$I19)</f>
        <v>0</v>
      </c>
    </row>
    <row r="20" customFormat="false" ht="18" hidden="false" customHeight="true" outlineLevel="0" collapsed="false">
      <c r="B20" s="108" t="s">
        <v>120</v>
      </c>
      <c r="C20" s="109" t="n">
        <v>358.154119317924</v>
      </c>
      <c r="D20" s="109" t="n">
        <v>414.751485286772</v>
      </c>
      <c r="E20" s="109" t="n">
        <v>386.452802302348</v>
      </c>
      <c r="F20" s="109" t="n">
        <v>386.452802302348</v>
      </c>
      <c r="G20" s="110" t="n">
        <v>0.05</v>
      </c>
      <c r="H20" s="68" t="n">
        <f aca="false">VLOOKUP(G20,Descontos!B$8:D$12,3,)</f>
        <v>0.1514</v>
      </c>
      <c r="I20" s="68" t="n">
        <f aca="false">VLOOKUP(G20,Descontos!B$8:F$12,5,)</f>
        <v>1</v>
      </c>
      <c r="J20" s="69" t="n">
        <f aca="false">C20*(1+H20)*(1-I20)</f>
        <v>0</v>
      </c>
      <c r="K20" s="69" t="n">
        <f aca="false">D20*(1+$H20)*(1-$I20)</f>
        <v>0</v>
      </c>
      <c r="L20" s="69" t="n">
        <f aca="false">E20*(1+$H20)*(1-$I20)</f>
        <v>0</v>
      </c>
      <c r="M20" s="69" t="n">
        <f aca="false">F20*(1+$H20)*(1-$I20)</f>
        <v>0</v>
      </c>
    </row>
    <row r="21" customFormat="false" ht="18" hidden="false" customHeight="true" outlineLevel="0" collapsed="false">
      <c r="B21" s="108" t="s">
        <v>121</v>
      </c>
      <c r="C21" s="109" t="n">
        <v>723.347176634425</v>
      </c>
      <c r="D21" s="109" t="n">
        <v>798.810331259556</v>
      </c>
      <c r="E21" s="109" t="n">
        <v>761.07875394699</v>
      </c>
      <c r="F21" s="109" t="n">
        <v>1738.2283001983</v>
      </c>
      <c r="G21" s="110" t="n">
        <v>0.02</v>
      </c>
      <c r="H21" s="68" t="n">
        <f aca="false">VLOOKUP(G21,Descontos!B$8:D$12,3,)</f>
        <v>0.113</v>
      </c>
      <c r="I21" s="68" t="n">
        <f aca="false">VLOOKUP(G21,Descontos!B$8:F$12,5,)</f>
        <v>1</v>
      </c>
      <c r="J21" s="69" t="n">
        <f aca="false">C21*(1+H21)*(1-I21)</f>
        <v>0</v>
      </c>
      <c r="K21" s="69" t="n">
        <f aca="false">D21*(1+$H21)*(1-$I21)</f>
        <v>0</v>
      </c>
      <c r="L21" s="69" t="n">
        <f aca="false">E21*(1+$H21)*(1-$I21)</f>
        <v>0</v>
      </c>
      <c r="M21" s="69" t="n">
        <f aca="false">F21*(1+$H21)*(1-$I21)</f>
        <v>0</v>
      </c>
    </row>
    <row r="22" customFormat="false" ht="18" hidden="false" customHeight="true" outlineLevel="0" collapsed="false">
      <c r="B22" s="108" t="s">
        <v>122</v>
      </c>
      <c r="C22" s="109" t="n">
        <v>314.363382475819</v>
      </c>
      <c r="D22" s="109" t="n">
        <v>370.960748444667</v>
      </c>
      <c r="E22" s="109" t="n">
        <v>342.662065460243</v>
      </c>
      <c r="F22" s="109" t="n">
        <v>342.662065460243</v>
      </c>
      <c r="G22" s="110" t="n">
        <v>0.02</v>
      </c>
      <c r="H22" s="68" t="n">
        <f aca="false">VLOOKUP(G22,Descontos!B$8:D$12,3,)</f>
        <v>0.113</v>
      </c>
      <c r="I22" s="68" t="n">
        <f aca="false">VLOOKUP(G22,Descontos!B$8:F$12,5,)</f>
        <v>1</v>
      </c>
      <c r="J22" s="69" t="n">
        <f aca="false">C22*(1+H22)*(1-I22)</f>
        <v>0</v>
      </c>
      <c r="K22" s="69" t="n">
        <f aca="false">D22*(1+$H22)*(1-$I22)</f>
        <v>0</v>
      </c>
      <c r="L22" s="69" t="n">
        <f aca="false">E22*(1+$H22)*(1-$I22)</f>
        <v>0</v>
      </c>
      <c r="M22" s="69" t="n">
        <f aca="false">F22*(1+$H22)*(1-$I22)</f>
        <v>0</v>
      </c>
    </row>
    <row r="23" customFormat="false" ht="18" hidden="false" customHeight="true" outlineLevel="0" collapsed="false">
      <c r="B23" s="108" t="s">
        <v>123</v>
      </c>
      <c r="C23" s="109" t="n">
        <v>306.693325458275</v>
      </c>
      <c r="D23" s="109" t="n">
        <v>363.290691427123</v>
      </c>
      <c r="E23" s="109" t="n">
        <v>334.992008442699</v>
      </c>
      <c r="F23" s="109" t="n">
        <v>334.992008442699</v>
      </c>
      <c r="G23" s="110" t="n">
        <v>0.025</v>
      </c>
      <c r="H23" s="68" t="n">
        <f aca="false">VLOOKUP(G23,Descontos!B$8:D$12,3,)</f>
        <v>0.1192</v>
      </c>
      <c r="I23" s="68" t="n">
        <f aca="false">VLOOKUP(G23,Descontos!B$8:F$12,5,)</f>
        <v>1</v>
      </c>
      <c r="J23" s="69" t="n">
        <f aca="false">C23*(1+H23)*(1-I23)</f>
        <v>0</v>
      </c>
      <c r="K23" s="69" t="n">
        <f aca="false">D23*(1+$H23)*(1-$I23)</f>
        <v>0</v>
      </c>
      <c r="L23" s="69" t="n">
        <f aca="false">E23*(1+$H23)*(1-$I23)</f>
        <v>0</v>
      </c>
      <c r="M23" s="69" t="n">
        <f aca="false">F23*(1+$H23)*(1-$I23)</f>
        <v>0</v>
      </c>
    </row>
    <row r="24" customFormat="false" ht="18" hidden="false" customHeight="true" outlineLevel="0" collapsed="false">
      <c r="B24" s="108" t="s">
        <v>124</v>
      </c>
      <c r="C24" s="109" t="n">
        <v>358.154119317924</v>
      </c>
      <c r="D24" s="109" t="n">
        <v>414.751485286772</v>
      </c>
      <c r="E24" s="109" t="n">
        <v>386.452802302348</v>
      </c>
      <c r="F24" s="109" t="n">
        <v>386.452802302348</v>
      </c>
      <c r="G24" s="110" t="n">
        <v>0.02</v>
      </c>
      <c r="H24" s="68" t="n">
        <f aca="false">VLOOKUP(G24,Descontos!B$8:D$12,3,)</f>
        <v>0.113</v>
      </c>
      <c r="I24" s="68" t="n">
        <f aca="false">VLOOKUP(G24,Descontos!B$8:F$12,5,)</f>
        <v>1</v>
      </c>
      <c r="J24" s="69" t="n">
        <f aca="false">C24*(1+H24)*(1-I24)</f>
        <v>0</v>
      </c>
      <c r="K24" s="69" t="n">
        <f aca="false">D24*(1+$H24)*(1-$I24)</f>
        <v>0</v>
      </c>
      <c r="L24" s="69" t="n">
        <f aca="false">E24*(1+$H24)*(1-$I24)</f>
        <v>0</v>
      </c>
      <c r="M24" s="69" t="n">
        <f aca="false">F24*(1+$H24)*(1-$I24)</f>
        <v>0</v>
      </c>
    </row>
    <row r="25" customFormat="false" ht="18" hidden="false" customHeight="true" outlineLevel="0" collapsed="false">
      <c r="B25" s="108" t="s">
        <v>125</v>
      </c>
      <c r="C25" s="109" t="n">
        <v>314.363382475819</v>
      </c>
      <c r="D25" s="109" t="n">
        <v>370.960748444667</v>
      </c>
      <c r="E25" s="109" t="n">
        <v>342.662065460243</v>
      </c>
      <c r="F25" s="109" t="n">
        <v>342.662065460243</v>
      </c>
      <c r="G25" s="110" t="n">
        <v>0.02</v>
      </c>
      <c r="H25" s="68" t="n">
        <f aca="false">VLOOKUP(G25,Descontos!B$8:D$12,3,)</f>
        <v>0.113</v>
      </c>
      <c r="I25" s="68" t="n">
        <f aca="false">VLOOKUP(G25,Descontos!B$8:F$12,5,)</f>
        <v>1</v>
      </c>
      <c r="J25" s="69" t="n">
        <f aca="false">C25*(1+H25)*(1-I25)</f>
        <v>0</v>
      </c>
      <c r="K25" s="69" t="n">
        <f aca="false">D25*(1+$H25)*(1-$I25)</f>
        <v>0</v>
      </c>
      <c r="L25" s="69" t="n">
        <f aca="false">E25*(1+$H25)*(1-$I25)</f>
        <v>0</v>
      </c>
      <c r="M25" s="69" t="n">
        <f aca="false">F25*(1+$H25)*(1-$I25)</f>
        <v>0</v>
      </c>
    </row>
    <row r="26" customFormat="false" ht="18" hidden="false" customHeight="true" outlineLevel="0" collapsed="false">
      <c r="B26" s="108" t="s">
        <v>126</v>
      </c>
      <c r="C26" s="109" t="n">
        <v>402.854321371267</v>
      </c>
      <c r="D26" s="109" t="n">
        <v>478.317475996397</v>
      </c>
      <c r="E26" s="109" t="n">
        <v>440.585898683832</v>
      </c>
      <c r="F26" s="109" t="n">
        <v>1417.73544493514</v>
      </c>
      <c r="G26" s="110" t="n">
        <v>0.03</v>
      </c>
      <c r="H26" s="68" t="n">
        <f aca="false">VLOOKUP(G26,Descontos!B$8:D$12,3,)</f>
        <v>0.1255</v>
      </c>
      <c r="I26" s="68" t="n">
        <f aca="false">VLOOKUP(G26,Descontos!B$8:F$12,5,)</f>
        <v>1</v>
      </c>
      <c r="J26" s="69" t="n">
        <f aca="false">C26*(1+H26)*(1-I26)</f>
        <v>0</v>
      </c>
      <c r="K26" s="69" t="n">
        <f aca="false">D26*(1+$H26)*(1-$I26)</f>
        <v>0</v>
      </c>
      <c r="L26" s="69" t="n">
        <f aca="false">E26*(1+$H26)*(1-$I26)</f>
        <v>0</v>
      </c>
      <c r="M26" s="69" t="n">
        <f aca="false">F26*(1+$H26)*(1-$I26)</f>
        <v>0</v>
      </c>
    </row>
    <row r="27" customFormat="false" ht="18" hidden="false" customHeight="true" outlineLevel="0" collapsed="false">
      <c r="B27" s="108" t="s">
        <v>127</v>
      </c>
      <c r="C27" s="109" t="n">
        <v>596.649593899006</v>
      </c>
      <c r="D27" s="109" t="n">
        <v>709.844325836701</v>
      </c>
      <c r="E27" s="109" t="n">
        <v>1030.56273299351</v>
      </c>
      <c r="F27" s="109" t="n">
        <v>2118.97127924481</v>
      </c>
      <c r="G27" s="110" t="n">
        <v>0.03</v>
      </c>
      <c r="H27" s="68" t="n">
        <f aca="false">VLOOKUP(G27,Descontos!B$8:D$12,3,)</f>
        <v>0.1255</v>
      </c>
      <c r="I27" s="68" t="n">
        <f aca="false">VLOOKUP(G27,Descontos!B$8:F$12,5,)</f>
        <v>1</v>
      </c>
      <c r="J27" s="69" t="n">
        <f aca="false">C27*(1+H27)*(1-I27)</f>
        <v>0</v>
      </c>
      <c r="K27" s="69" t="n">
        <f aca="false">D27*(1+$H27)*(1-$I27)</f>
        <v>0</v>
      </c>
      <c r="L27" s="69" t="n">
        <f aca="false">E27*(1+$H27)*(1-$I27)</f>
        <v>0</v>
      </c>
      <c r="M27" s="69" t="n">
        <f aca="false">F27*(1+$H27)*(1-$I27)</f>
        <v>0</v>
      </c>
    </row>
    <row r="28" customFormat="false" ht="18" hidden="false" customHeight="true" outlineLevel="0" collapsed="false">
      <c r="B28" s="108" t="s">
        <v>128</v>
      </c>
      <c r="C28" s="109" t="n">
        <v>303.386035984591</v>
      </c>
      <c r="D28" s="109" t="n">
        <v>359.983401953438</v>
      </c>
      <c r="E28" s="109" t="n">
        <v>331.684718969014</v>
      </c>
      <c r="F28" s="109" t="n">
        <v>331.684718969014</v>
      </c>
      <c r="G28" s="110" t="n">
        <v>0.03</v>
      </c>
      <c r="H28" s="68" t="n">
        <f aca="false">VLOOKUP(G28,Descontos!B$8:D$12,3,)</f>
        <v>0.1255</v>
      </c>
      <c r="I28" s="68" t="n">
        <f aca="false">VLOOKUP(G28,Descontos!B$8:F$12,5,)</f>
        <v>1</v>
      </c>
      <c r="J28" s="69" t="n">
        <f aca="false">C28*(1+H28)*(1-I28)</f>
        <v>0</v>
      </c>
      <c r="K28" s="69" t="n">
        <f aca="false">D28*(1+$H28)*(1-$I28)</f>
        <v>0</v>
      </c>
      <c r="L28" s="69" t="n">
        <f aca="false">E28*(1+$H28)*(1-$I28)</f>
        <v>0</v>
      </c>
      <c r="M28" s="69" t="n">
        <f aca="false">F28*(1+$H28)*(1-$I28)</f>
        <v>0</v>
      </c>
    </row>
    <row r="29" s="84" customFormat="true" ht="18" hidden="false" customHeight="true" outlineLevel="0" collapsed="false">
      <c r="A29" s="1"/>
      <c r="B29" s="108" t="s">
        <v>129</v>
      </c>
      <c r="C29" s="109" t="n">
        <v>596.649593899006</v>
      </c>
      <c r="D29" s="109" t="n">
        <v>709.844325836701</v>
      </c>
      <c r="E29" s="109" t="n">
        <v>1030.56273299351</v>
      </c>
      <c r="F29" s="109" t="n">
        <v>2118.97127924481</v>
      </c>
      <c r="G29" s="110" t="n">
        <v>0.03</v>
      </c>
      <c r="H29" s="68" t="n">
        <f aca="false">VLOOKUP(G29,Descontos!B$8:D$12,3,)</f>
        <v>0.1255</v>
      </c>
      <c r="I29" s="68" t="n">
        <f aca="false">VLOOKUP(G29,Descontos!B$8:F$12,5,)</f>
        <v>1</v>
      </c>
      <c r="J29" s="69" t="n">
        <f aca="false">C29*(1+H29)*(1-I29)</f>
        <v>0</v>
      </c>
      <c r="K29" s="69" t="n">
        <f aca="false">D29*(1+$H29)*(1-$I29)</f>
        <v>0</v>
      </c>
      <c r="L29" s="69" t="n">
        <f aca="false">E29*(1+$H29)*(1-$I29)</f>
        <v>0</v>
      </c>
      <c r="M29" s="69" t="n">
        <f aca="false">F29*(1+$H29)*(1-$I29)</f>
        <v>0</v>
      </c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3"/>
      <c r="BM29" s="83"/>
      <c r="BN29" s="83"/>
      <c r="BO29" s="83"/>
      <c r="BP29" s="83"/>
      <c r="BQ29" s="83"/>
      <c r="BR29" s="83"/>
      <c r="BS29" s="83"/>
      <c r="BT29" s="83"/>
      <c r="BU29" s="83"/>
      <c r="BV29" s="83"/>
      <c r="BW29" s="83"/>
      <c r="BX29" s="83"/>
      <c r="BY29" s="83"/>
      <c r="BZ29" s="83"/>
      <c r="CA29" s="83"/>
      <c r="CB29" s="83"/>
      <c r="CC29" s="83"/>
      <c r="CD29" s="83"/>
      <c r="CE29" s="83"/>
      <c r="CF29" s="83"/>
      <c r="CG29" s="83"/>
      <c r="CH29" s="83"/>
      <c r="CI29" s="83"/>
      <c r="CJ29" s="83"/>
      <c r="CK29" s="83"/>
      <c r="CL29" s="83"/>
      <c r="CM29" s="83"/>
      <c r="CN29" s="83"/>
      <c r="CO29" s="83"/>
      <c r="CP29" s="83"/>
      <c r="CQ29" s="83"/>
      <c r="CR29" s="83"/>
      <c r="CS29" s="83"/>
      <c r="CT29" s="83"/>
      <c r="CU29" s="83"/>
      <c r="CV29" s="83"/>
      <c r="CW29" s="83"/>
      <c r="CX29" s="83"/>
      <c r="CY29" s="83"/>
      <c r="CZ29" s="83"/>
      <c r="DA29" s="83"/>
      <c r="DB29" s="83"/>
      <c r="DC29" s="83"/>
      <c r="DD29" s="83"/>
      <c r="DE29" s="83"/>
      <c r="DF29" s="83"/>
      <c r="DG29" s="83"/>
      <c r="DH29" s="83"/>
      <c r="DI29" s="83"/>
      <c r="DJ29" s="83"/>
      <c r="DK29" s="83"/>
      <c r="DL29" s="83"/>
      <c r="DM29" s="83"/>
      <c r="DN29" s="83"/>
      <c r="DO29" s="83"/>
      <c r="DP29" s="83"/>
      <c r="DQ29" s="83"/>
      <c r="DR29" s="83"/>
      <c r="DS29" s="83"/>
      <c r="DT29" s="83"/>
      <c r="DU29" s="83"/>
      <c r="DV29" s="83"/>
      <c r="DW29" s="83"/>
      <c r="DX29" s="83"/>
      <c r="DY29" s="83"/>
      <c r="DZ29" s="83"/>
      <c r="EA29" s="83"/>
      <c r="EB29" s="83"/>
      <c r="EC29" s="83"/>
      <c r="ED29" s="83"/>
      <c r="EE29" s="83"/>
      <c r="EF29" s="83"/>
      <c r="EG29" s="83"/>
      <c r="EH29" s="83"/>
      <c r="EI29" s="83"/>
      <c r="EJ29" s="83"/>
      <c r="EK29" s="83"/>
      <c r="EL29" s="83"/>
      <c r="EM29" s="83"/>
      <c r="EN29" s="83"/>
      <c r="EO29" s="83"/>
      <c r="EP29" s="83"/>
      <c r="EQ29" s="83"/>
      <c r="ER29" s="83"/>
      <c r="ES29" s="83"/>
      <c r="ET29" s="83"/>
      <c r="EU29" s="83"/>
      <c r="EV29" s="83"/>
      <c r="EW29" s="83"/>
      <c r="EX29" s="83"/>
      <c r="EY29" s="83"/>
      <c r="EZ29" s="83"/>
      <c r="FA29" s="83"/>
      <c r="FB29" s="83"/>
      <c r="FC29" s="83"/>
      <c r="FD29" s="83"/>
      <c r="FE29" s="83"/>
      <c r="FF29" s="83"/>
      <c r="FG29" s="83"/>
      <c r="FH29" s="83"/>
      <c r="FI29" s="83"/>
      <c r="FJ29" s="83"/>
      <c r="FK29" s="83"/>
      <c r="FL29" s="83"/>
      <c r="FM29" s="83"/>
      <c r="FN29" s="83"/>
      <c r="FO29" s="83"/>
      <c r="FP29" s="83"/>
      <c r="FQ29" s="83"/>
      <c r="FR29" s="83"/>
      <c r="FS29" s="83"/>
      <c r="FT29" s="83"/>
      <c r="FU29" s="83"/>
      <c r="FV29" s="83"/>
      <c r="FW29" s="83"/>
      <c r="FX29" s="83"/>
      <c r="FY29" s="83"/>
      <c r="FZ29" s="83"/>
      <c r="GA29" s="83"/>
      <c r="GB29" s="83"/>
      <c r="GC29" s="83"/>
      <c r="GD29" s="83"/>
      <c r="GE29" s="83"/>
      <c r="GF29" s="83"/>
      <c r="GG29" s="83"/>
      <c r="GH29" s="83"/>
      <c r="GI29" s="83"/>
      <c r="GJ29" s="83"/>
      <c r="GK29" s="83"/>
      <c r="GL29" s="83"/>
      <c r="GM29" s="83"/>
      <c r="GN29" s="83"/>
      <c r="GO29" s="83"/>
      <c r="GP29" s="83"/>
      <c r="GQ29" s="83"/>
      <c r="GR29" s="83"/>
      <c r="GS29" s="83"/>
      <c r="GT29" s="83"/>
      <c r="GU29" s="83"/>
      <c r="GV29" s="83"/>
      <c r="GW29" s="83"/>
      <c r="GX29" s="83"/>
      <c r="GY29" s="83"/>
      <c r="GZ29" s="83"/>
      <c r="HA29" s="83"/>
      <c r="HB29" s="83"/>
      <c r="HC29" s="83"/>
      <c r="HD29" s="83"/>
      <c r="HE29" s="83"/>
      <c r="HF29" s="83"/>
      <c r="HG29" s="83"/>
      <c r="HH29" s="83"/>
      <c r="HI29" s="83"/>
      <c r="HJ29" s="83"/>
      <c r="HK29" s="83"/>
      <c r="HL29" s="83"/>
      <c r="HM29" s="83"/>
      <c r="HN29" s="83"/>
      <c r="HO29" s="83"/>
      <c r="HP29" s="83"/>
      <c r="HQ29" s="83"/>
      <c r="HR29" s="83"/>
      <c r="HS29" s="83"/>
      <c r="HT29" s="83"/>
      <c r="HU29" s="83"/>
      <c r="HV29" s="83"/>
      <c r="HW29" s="83"/>
      <c r="HX29" s="83"/>
      <c r="HY29" s="83"/>
      <c r="HZ29" s="83"/>
      <c r="IA29" s="83"/>
      <c r="IB29" s="83"/>
      <c r="IC29" s="83"/>
      <c r="ID29" s="83"/>
      <c r="IE29" s="83"/>
      <c r="IF29" s="83"/>
      <c r="IG29" s="83"/>
      <c r="IH29" s="83"/>
      <c r="II29" s="83"/>
      <c r="IJ29" s="83"/>
      <c r="IK29" s="83"/>
      <c r="IL29" s="83"/>
      <c r="IM29" s="83"/>
      <c r="IN29" s="83"/>
      <c r="IO29" s="83"/>
      <c r="IP29" s="83"/>
      <c r="IQ29" s="83"/>
      <c r="IR29" s="83"/>
      <c r="IS29" s="83"/>
      <c r="IT29" s="83"/>
      <c r="IU29" s="83"/>
      <c r="IV29" s="83"/>
      <c r="IW29" s="83"/>
      <c r="IX29" s="83"/>
      <c r="IY29" s="83"/>
      <c r="IZ29" s="83"/>
      <c r="JA29" s="83"/>
      <c r="JB29" s="83"/>
      <c r="JC29" s="83"/>
      <c r="JD29" s="83"/>
      <c r="JE29" s="83"/>
      <c r="JF29" s="83"/>
      <c r="JG29" s="83"/>
      <c r="JH29" s="83"/>
      <c r="JI29" s="83"/>
      <c r="JJ29" s="83"/>
      <c r="JK29" s="83"/>
      <c r="JL29" s="83"/>
      <c r="JM29" s="83"/>
      <c r="JN29" s="83"/>
      <c r="JO29" s="83"/>
      <c r="JP29" s="83"/>
      <c r="JQ29" s="83"/>
      <c r="JR29" s="83"/>
      <c r="JS29" s="83"/>
      <c r="JT29" s="83"/>
      <c r="JU29" s="83"/>
      <c r="JV29" s="83"/>
      <c r="JW29" s="83"/>
      <c r="JX29" s="83"/>
      <c r="JY29" s="83"/>
      <c r="JZ29" s="83"/>
      <c r="KA29" s="83"/>
      <c r="KB29" s="83"/>
      <c r="KC29" s="83"/>
      <c r="KD29" s="83"/>
      <c r="KE29" s="83"/>
      <c r="KF29" s="83"/>
      <c r="KG29" s="83"/>
      <c r="KH29" s="83"/>
      <c r="KI29" s="83"/>
      <c r="KJ29" s="83"/>
      <c r="KK29" s="83"/>
      <c r="KL29" s="83"/>
      <c r="KM29" s="83"/>
      <c r="KN29" s="83"/>
      <c r="KO29" s="83"/>
      <c r="KP29" s="83"/>
      <c r="KQ29" s="83"/>
      <c r="KR29" s="83"/>
      <c r="KS29" s="83"/>
      <c r="KT29" s="83"/>
      <c r="KU29" s="83"/>
      <c r="KV29" s="83"/>
      <c r="KW29" s="83"/>
      <c r="KX29" s="83"/>
      <c r="KY29" s="83"/>
      <c r="KZ29" s="83"/>
      <c r="LA29" s="83"/>
      <c r="LB29" s="83"/>
      <c r="LC29" s="83"/>
      <c r="LD29" s="83"/>
      <c r="LE29" s="83"/>
      <c r="LF29" s="83"/>
      <c r="LG29" s="83"/>
      <c r="LH29" s="83"/>
      <c r="LI29" s="83"/>
      <c r="LJ29" s="83"/>
      <c r="LK29" s="83"/>
      <c r="LL29" s="83"/>
      <c r="LM29" s="83"/>
      <c r="LN29" s="83"/>
      <c r="LO29" s="83"/>
      <c r="LP29" s="83"/>
      <c r="LQ29" s="83"/>
      <c r="LR29" s="83"/>
      <c r="LS29" s="83"/>
      <c r="LT29" s="83"/>
      <c r="LU29" s="83"/>
      <c r="LV29" s="83"/>
      <c r="LW29" s="83"/>
      <c r="LX29" s="83"/>
      <c r="LY29" s="83"/>
      <c r="LZ29" s="83"/>
      <c r="MA29" s="83"/>
      <c r="MB29" s="83"/>
      <c r="MC29" s="83"/>
      <c r="MD29" s="83"/>
      <c r="ME29" s="83"/>
      <c r="MF29" s="83"/>
      <c r="MG29" s="83"/>
      <c r="MH29" s="83"/>
      <c r="MI29" s="83"/>
      <c r="MJ29" s="83"/>
      <c r="MK29" s="83"/>
      <c r="ML29" s="83"/>
      <c r="MM29" s="83"/>
      <c r="MN29" s="83"/>
      <c r="MO29" s="83"/>
      <c r="MP29" s="83"/>
      <c r="MQ29" s="83"/>
      <c r="MR29" s="83"/>
      <c r="MS29" s="83"/>
      <c r="MT29" s="83"/>
      <c r="MU29" s="83"/>
      <c r="MV29" s="83"/>
      <c r="MW29" s="83"/>
      <c r="MX29" s="83"/>
      <c r="MY29" s="83"/>
      <c r="MZ29" s="83"/>
      <c r="NA29" s="83"/>
      <c r="NB29" s="83"/>
      <c r="NC29" s="83"/>
      <c r="ND29" s="83"/>
      <c r="NE29" s="83"/>
      <c r="NF29" s="83"/>
      <c r="NG29" s="83"/>
      <c r="NH29" s="83"/>
      <c r="NI29" s="83"/>
      <c r="NJ29" s="83"/>
      <c r="NK29" s="83"/>
      <c r="NL29" s="83"/>
      <c r="NM29" s="83"/>
      <c r="NN29" s="83"/>
      <c r="NO29" s="83"/>
      <c r="NP29" s="83"/>
      <c r="NQ29" s="83"/>
      <c r="NR29" s="83"/>
      <c r="NS29" s="83"/>
      <c r="NT29" s="83"/>
      <c r="NU29" s="83"/>
      <c r="NV29" s="83"/>
      <c r="NW29" s="83"/>
      <c r="NX29" s="83"/>
      <c r="NY29" s="83"/>
      <c r="NZ29" s="83"/>
      <c r="OA29" s="83"/>
      <c r="OB29" s="83"/>
      <c r="OC29" s="83"/>
      <c r="OD29" s="83"/>
      <c r="OE29" s="83"/>
      <c r="OF29" s="83"/>
      <c r="OG29" s="83"/>
      <c r="OH29" s="83"/>
      <c r="OI29" s="83"/>
      <c r="OJ29" s="83"/>
      <c r="OK29" s="83"/>
      <c r="OL29" s="83"/>
      <c r="OM29" s="83"/>
      <c r="ON29" s="83"/>
      <c r="OO29" s="83"/>
      <c r="OP29" s="83"/>
      <c r="OQ29" s="83"/>
      <c r="OR29" s="83"/>
      <c r="OS29" s="83"/>
      <c r="OT29" s="83"/>
      <c r="OU29" s="83"/>
      <c r="OV29" s="83"/>
      <c r="OW29" s="83"/>
      <c r="OX29" s="83"/>
      <c r="OY29" s="83"/>
      <c r="OZ29" s="83"/>
      <c r="PA29" s="83"/>
      <c r="PB29" s="83"/>
      <c r="PC29" s="83"/>
      <c r="PD29" s="83"/>
      <c r="PE29" s="83"/>
      <c r="PF29" s="83"/>
      <c r="PG29" s="83"/>
      <c r="PH29" s="83"/>
      <c r="PI29" s="83"/>
      <c r="PJ29" s="83"/>
      <c r="PK29" s="83"/>
      <c r="PL29" s="83"/>
      <c r="PM29" s="83"/>
      <c r="PN29" s="83"/>
      <c r="PO29" s="83"/>
      <c r="PP29" s="83"/>
      <c r="PQ29" s="83"/>
      <c r="PR29" s="83"/>
      <c r="PS29" s="83"/>
      <c r="PT29" s="83"/>
      <c r="PU29" s="83"/>
      <c r="PV29" s="83"/>
      <c r="PW29" s="83"/>
      <c r="PX29" s="83"/>
      <c r="PY29" s="83"/>
      <c r="PZ29" s="83"/>
      <c r="QA29" s="83"/>
      <c r="QB29" s="83"/>
      <c r="QC29" s="83"/>
      <c r="QD29" s="83"/>
      <c r="QE29" s="83"/>
      <c r="QF29" s="83"/>
      <c r="QG29" s="83"/>
      <c r="QH29" s="83"/>
      <c r="QI29" s="83"/>
      <c r="QJ29" s="83"/>
      <c r="QK29" s="83"/>
      <c r="QL29" s="83"/>
      <c r="QM29" s="83"/>
      <c r="QN29" s="83"/>
      <c r="QO29" s="83"/>
      <c r="QP29" s="83"/>
      <c r="QQ29" s="83"/>
      <c r="QR29" s="83"/>
      <c r="QS29" s="83"/>
      <c r="QT29" s="83"/>
      <c r="QU29" s="83"/>
      <c r="QV29" s="83"/>
      <c r="QW29" s="83"/>
      <c r="QX29" s="83"/>
      <c r="QY29" s="83"/>
      <c r="QZ29" s="83"/>
      <c r="RA29" s="83"/>
      <c r="RB29" s="83"/>
      <c r="RC29" s="83"/>
      <c r="RD29" s="83"/>
      <c r="RE29" s="83"/>
      <c r="RF29" s="83"/>
      <c r="RG29" s="83"/>
      <c r="RH29" s="83"/>
      <c r="RI29" s="83"/>
      <c r="RJ29" s="83"/>
      <c r="RK29" s="83"/>
      <c r="RL29" s="83"/>
      <c r="RM29" s="83"/>
      <c r="RN29" s="83"/>
      <c r="RO29" s="83"/>
      <c r="RP29" s="83"/>
      <c r="RQ29" s="83"/>
      <c r="RR29" s="83"/>
      <c r="RS29" s="83"/>
      <c r="RT29" s="83"/>
      <c r="RU29" s="83"/>
      <c r="RV29" s="83"/>
      <c r="RW29" s="83"/>
      <c r="RX29" s="83"/>
      <c r="RY29" s="83"/>
      <c r="RZ29" s="83"/>
      <c r="SA29" s="83"/>
      <c r="SB29" s="83"/>
      <c r="SC29" s="83"/>
      <c r="SD29" s="83"/>
      <c r="SE29" s="83"/>
      <c r="SF29" s="83"/>
      <c r="SG29" s="83"/>
      <c r="SH29" s="83"/>
      <c r="SI29" s="83"/>
      <c r="SJ29" s="83"/>
      <c r="SK29" s="83"/>
      <c r="SL29" s="83"/>
      <c r="SM29" s="83"/>
      <c r="SN29" s="83"/>
      <c r="SO29" s="83"/>
      <c r="SP29" s="83"/>
      <c r="SQ29" s="83"/>
      <c r="SR29" s="83"/>
      <c r="SS29" s="83"/>
      <c r="ST29" s="83"/>
      <c r="SU29" s="83"/>
      <c r="SV29" s="83"/>
      <c r="SW29" s="83"/>
      <c r="SX29" s="83"/>
      <c r="SY29" s="83"/>
      <c r="SZ29" s="83"/>
      <c r="TA29" s="83"/>
      <c r="TB29" s="83"/>
      <c r="TC29" s="83"/>
      <c r="TD29" s="83"/>
      <c r="TE29" s="83"/>
      <c r="TF29" s="83"/>
      <c r="TG29" s="83"/>
      <c r="TH29" s="83"/>
      <c r="TI29" s="83"/>
      <c r="TJ29" s="83"/>
      <c r="TK29" s="83"/>
      <c r="TL29" s="83"/>
      <c r="TM29" s="83"/>
      <c r="TN29" s="83"/>
      <c r="TO29" s="83"/>
      <c r="TP29" s="83"/>
      <c r="TQ29" s="83"/>
      <c r="TR29" s="83"/>
      <c r="TS29" s="83"/>
      <c r="TT29" s="83"/>
      <c r="TU29" s="83"/>
      <c r="TV29" s="83"/>
      <c r="TW29" s="83"/>
      <c r="TX29" s="83"/>
      <c r="TY29" s="83"/>
      <c r="TZ29" s="83"/>
      <c r="UA29" s="83"/>
      <c r="UB29" s="83"/>
      <c r="UC29" s="83"/>
      <c r="UD29" s="83"/>
      <c r="UE29" s="83"/>
      <c r="UF29" s="83"/>
      <c r="UG29" s="83"/>
      <c r="UH29" s="83"/>
      <c r="UI29" s="83"/>
      <c r="UJ29" s="83"/>
      <c r="UK29" s="83"/>
      <c r="UL29" s="83"/>
      <c r="UM29" s="83"/>
      <c r="UN29" s="83"/>
      <c r="UO29" s="83"/>
      <c r="UP29" s="83"/>
      <c r="UQ29" s="83"/>
      <c r="UR29" s="83"/>
      <c r="US29" s="83"/>
      <c r="UT29" s="83"/>
      <c r="UU29" s="83"/>
      <c r="UV29" s="83"/>
      <c r="UW29" s="83"/>
      <c r="UX29" s="83"/>
      <c r="UY29" s="83"/>
      <c r="UZ29" s="83"/>
      <c r="VA29" s="83"/>
      <c r="VB29" s="83"/>
      <c r="VC29" s="83"/>
      <c r="VD29" s="83"/>
      <c r="VE29" s="83"/>
      <c r="VF29" s="83"/>
      <c r="VG29" s="83"/>
      <c r="VH29" s="83"/>
      <c r="VI29" s="83"/>
      <c r="VJ29" s="83"/>
      <c r="VK29" s="83"/>
      <c r="VL29" s="83"/>
      <c r="VM29" s="83"/>
      <c r="VN29" s="83"/>
      <c r="VO29" s="83"/>
      <c r="VP29" s="83"/>
      <c r="VQ29" s="83"/>
      <c r="VR29" s="83"/>
      <c r="VS29" s="83"/>
      <c r="VT29" s="83"/>
      <c r="VU29" s="83"/>
      <c r="VV29" s="83"/>
      <c r="VW29" s="83"/>
      <c r="VX29" s="83"/>
      <c r="VY29" s="83"/>
      <c r="VZ29" s="83"/>
      <c r="WA29" s="83"/>
      <c r="WB29" s="83"/>
      <c r="WC29" s="83"/>
      <c r="WD29" s="83"/>
      <c r="WE29" s="83"/>
      <c r="WF29" s="83"/>
      <c r="WG29" s="83"/>
      <c r="WH29" s="83"/>
      <c r="WI29" s="83"/>
      <c r="WJ29" s="83"/>
      <c r="WK29" s="83"/>
      <c r="WL29" s="83"/>
      <c r="WM29" s="83"/>
      <c r="WN29" s="83"/>
      <c r="WO29" s="83"/>
      <c r="WP29" s="83"/>
      <c r="WQ29" s="83"/>
      <c r="WR29" s="83"/>
      <c r="WS29" s="83"/>
      <c r="WT29" s="83"/>
      <c r="WU29" s="83"/>
      <c r="WV29" s="83"/>
      <c r="WW29" s="83"/>
      <c r="WX29" s="83"/>
      <c r="WY29" s="83"/>
      <c r="WZ29" s="83"/>
      <c r="XA29" s="83"/>
      <c r="XB29" s="83"/>
      <c r="XC29" s="83"/>
      <c r="XD29" s="83"/>
      <c r="XE29" s="83"/>
      <c r="XF29" s="83"/>
      <c r="XG29" s="83"/>
      <c r="XH29" s="83"/>
      <c r="XI29" s="83"/>
      <c r="XJ29" s="83"/>
      <c r="XK29" s="83"/>
      <c r="XL29" s="83"/>
      <c r="XM29" s="83"/>
      <c r="XN29" s="83"/>
      <c r="XO29" s="83"/>
      <c r="XP29" s="83"/>
      <c r="XQ29" s="83"/>
      <c r="XR29" s="83"/>
      <c r="XS29" s="83"/>
      <c r="XT29" s="83"/>
      <c r="XU29" s="83"/>
      <c r="XV29" s="83"/>
      <c r="XW29" s="83"/>
      <c r="XX29" s="83"/>
      <c r="XY29" s="83"/>
      <c r="XZ29" s="83"/>
      <c r="YA29" s="83"/>
      <c r="YB29" s="83"/>
      <c r="YC29" s="83"/>
      <c r="YD29" s="83"/>
      <c r="YE29" s="83"/>
      <c r="YF29" s="83"/>
      <c r="YG29" s="83"/>
      <c r="YH29" s="83"/>
      <c r="YI29" s="83"/>
      <c r="YJ29" s="83"/>
      <c r="YK29" s="83"/>
      <c r="YL29" s="83"/>
      <c r="YM29" s="83"/>
      <c r="YN29" s="83"/>
      <c r="YO29" s="83"/>
      <c r="YP29" s="83"/>
      <c r="YQ29" s="83"/>
      <c r="YR29" s="83"/>
      <c r="YS29" s="83"/>
      <c r="YT29" s="83"/>
      <c r="YU29" s="83"/>
      <c r="YV29" s="83"/>
      <c r="YW29" s="83"/>
      <c r="YX29" s="83"/>
      <c r="YY29" s="83"/>
      <c r="YZ29" s="83"/>
      <c r="ZA29" s="83"/>
      <c r="ZB29" s="83"/>
      <c r="ZC29" s="83"/>
      <c r="ZD29" s="83"/>
      <c r="ZE29" s="83"/>
      <c r="ZF29" s="83"/>
      <c r="ZG29" s="83"/>
      <c r="ZH29" s="83"/>
      <c r="ZI29" s="83"/>
      <c r="ZJ29" s="83"/>
      <c r="ZK29" s="83"/>
      <c r="ZL29" s="83"/>
      <c r="ZM29" s="83"/>
      <c r="ZN29" s="83"/>
      <c r="ZO29" s="83"/>
      <c r="ZP29" s="83"/>
      <c r="ZQ29" s="83"/>
      <c r="ZR29" s="83"/>
      <c r="ZS29" s="83"/>
      <c r="ZT29" s="83"/>
      <c r="ZU29" s="83"/>
      <c r="ZV29" s="83"/>
      <c r="ZW29" s="83"/>
      <c r="ZX29" s="83"/>
      <c r="ZY29" s="83"/>
      <c r="ZZ29" s="83"/>
      <c r="AAA29" s="83"/>
      <c r="AAB29" s="83"/>
      <c r="AAC29" s="83"/>
      <c r="AAD29" s="83"/>
      <c r="AAE29" s="83"/>
      <c r="AAF29" s="83"/>
      <c r="AAG29" s="83"/>
      <c r="AAH29" s="83"/>
      <c r="AAI29" s="83"/>
      <c r="AAJ29" s="83"/>
      <c r="AAK29" s="83"/>
      <c r="AAL29" s="83"/>
      <c r="AAM29" s="83"/>
      <c r="AAN29" s="83"/>
      <c r="AAO29" s="83"/>
      <c r="AAP29" s="83"/>
      <c r="AAQ29" s="83"/>
      <c r="AAR29" s="83"/>
      <c r="AAS29" s="83"/>
      <c r="AAT29" s="83"/>
      <c r="AAU29" s="83"/>
      <c r="AAV29" s="83"/>
      <c r="AAW29" s="83"/>
      <c r="AAX29" s="83"/>
      <c r="AAY29" s="83"/>
      <c r="AAZ29" s="83"/>
      <c r="ABA29" s="83"/>
      <c r="ABB29" s="83"/>
      <c r="ABC29" s="83"/>
      <c r="ABD29" s="83"/>
      <c r="ABE29" s="83"/>
      <c r="ABF29" s="83"/>
      <c r="ABG29" s="83"/>
      <c r="ABH29" s="83"/>
      <c r="ABI29" s="83"/>
      <c r="ABJ29" s="83"/>
      <c r="ABK29" s="83"/>
      <c r="ABL29" s="83"/>
      <c r="ABM29" s="83"/>
      <c r="ABN29" s="83"/>
      <c r="ABO29" s="83"/>
      <c r="ABP29" s="83"/>
      <c r="ABQ29" s="83"/>
      <c r="ABR29" s="83"/>
      <c r="ABS29" s="83"/>
      <c r="ABT29" s="83"/>
      <c r="ABU29" s="83"/>
      <c r="ABV29" s="83"/>
      <c r="ABW29" s="83"/>
      <c r="ABX29" s="83"/>
      <c r="ABY29" s="83"/>
      <c r="ABZ29" s="83"/>
      <c r="ACA29" s="83"/>
      <c r="ACB29" s="83"/>
      <c r="ACC29" s="83"/>
      <c r="ACD29" s="83"/>
      <c r="ACE29" s="83"/>
      <c r="ACF29" s="83"/>
      <c r="ACG29" s="83"/>
      <c r="ACH29" s="83"/>
      <c r="ACI29" s="83"/>
      <c r="ACJ29" s="83"/>
      <c r="ACK29" s="83"/>
      <c r="ACL29" s="83"/>
      <c r="ACM29" s="83"/>
      <c r="ACN29" s="83"/>
      <c r="ACO29" s="83"/>
      <c r="ACP29" s="83"/>
      <c r="ACQ29" s="83"/>
      <c r="ACR29" s="83"/>
      <c r="ACS29" s="83"/>
      <c r="ACT29" s="83"/>
      <c r="ACU29" s="83"/>
      <c r="ACV29" s="83"/>
      <c r="ACW29" s="83"/>
      <c r="ACX29" s="83"/>
      <c r="ACY29" s="83"/>
      <c r="ACZ29" s="83"/>
      <c r="ADA29" s="83"/>
      <c r="ADB29" s="83"/>
      <c r="ADC29" s="83"/>
      <c r="ADD29" s="83"/>
      <c r="ADE29" s="83"/>
      <c r="ADF29" s="83"/>
      <c r="ADG29" s="83"/>
      <c r="ADH29" s="83"/>
      <c r="ADI29" s="83"/>
      <c r="ADJ29" s="83"/>
      <c r="ADK29" s="83"/>
      <c r="ADL29" s="83"/>
      <c r="ADM29" s="83"/>
      <c r="ADN29" s="83"/>
      <c r="ADO29" s="83"/>
      <c r="ADP29" s="83"/>
      <c r="ADQ29" s="83"/>
      <c r="ADR29" s="83"/>
      <c r="ADS29" s="83"/>
      <c r="ADT29" s="83"/>
      <c r="ADU29" s="83"/>
      <c r="ADV29" s="83"/>
      <c r="ADW29" s="83"/>
      <c r="ADX29" s="83"/>
      <c r="ADY29" s="83"/>
      <c r="ADZ29" s="83"/>
      <c r="AEA29" s="83"/>
      <c r="AEB29" s="83"/>
      <c r="AEC29" s="83"/>
      <c r="AED29" s="83"/>
      <c r="AEE29" s="83"/>
      <c r="AEF29" s="83"/>
      <c r="AEG29" s="83"/>
      <c r="AEH29" s="83"/>
      <c r="AEI29" s="83"/>
      <c r="AEJ29" s="83"/>
      <c r="AEK29" s="83"/>
      <c r="AEL29" s="83"/>
      <c r="AEM29" s="83"/>
      <c r="AEN29" s="83"/>
      <c r="AEO29" s="83"/>
      <c r="AEP29" s="83"/>
      <c r="AEQ29" s="83"/>
      <c r="AER29" s="83"/>
      <c r="AES29" s="83"/>
      <c r="AET29" s="83"/>
      <c r="AEU29" s="83"/>
      <c r="AEV29" s="83"/>
      <c r="AEW29" s="83"/>
      <c r="AEX29" s="83"/>
      <c r="AEY29" s="83"/>
      <c r="AEZ29" s="83"/>
      <c r="AFA29" s="83"/>
      <c r="AFB29" s="83"/>
      <c r="AFC29" s="83"/>
      <c r="AFD29" s="83"/>
      <c r="AFE29" s="83"/>
      <c r="AFF29" s="83"/>
      <c r="AFG29" s="83"/>
      <c r="AFH29" s="83"/>
      <c r="AFI29" s="83"/>
      <c r="AFJ29" s="83"/>
      <c r="AFK29" s="83"/>
      <c r="AFL29" s="83"/>
      <c r="AFM29" s="83"/>
      <c r="AFN29" s="83"/>
      <c r="AFO29" s="83"/>
      <c r="AFP29" s="83"/>
      <c r="AFQ29" s="83"/>
      <c r="AFR29" s="83"/>
      <c r="AFS29" s="83"/>
      <c r="AFT29" s="83"/>
      <c r="AFU29" s="83"/>
      <c r="AFV29" s="83"/>
      <c r="AFW29" s="83"/>
      <c r="AFX29" s="83"/>
      <c r="AFY29" s="83"/>
      <c r="AFZ29" s="83"/>
      <c r="AGA29" s="83"/>
      <c r="AGB29" s="83"/>
      <c r="AGC29" s="83"/>
      <c r="AGD29" s="83"/>
      <c r="AGE29" s="83"/>
      <c r="AGF29" s="83"/>
      <c r="AGG29" s="83"/>
      <c r="AGH29" s="83"/>
      <c r="AGI29" s="83"/>
      <c r="AGJ29" s="83"/>
      <c r="AGK29" s="83"/>
      <c r="AGL29" s="83"/>
      <c r="AGM29" s="83"/>
      <c r="AGN29" s="83"/>
      <c r="AGO29" s="83"/>
      <c r="AGP29" s="83"/>
      <c r="AGQ29" s="83"/>
      <c r="AGR29" s="83"/>
      <c r="AGS29" s="83"/>
      <c r="AGT29" s="83"/>
      <c r="AGU29" s="83"/>
      <c r="AGV29" s="83"/>
      <c r="AGW29" s="83"/>
      <c r="AGX29" s="83"/>
      <c r="AGY29" s="83"/>
      <c r="AGZ29" s="83"/>
      <c r="AHA29" s="83"/>
      <c r="AHB29" s="83"/>
      <c r="AHC29" s="83"/>
      <c r="AHD29" s="83"/>
      <c r="AHE29" s="83"/>
      <c r="AHF29" s="83"/>
      <c r="AHG29" s="83"/>
      <c r="AHH29" s="83"/>
      <c r="AHI29" s="83"/>
      <c r="AHJ29" s="83"/>
      <c r="AHK29" s="83"/>
      <c r="AHL29" s="83"/>
      <c r="AHM29" s="83"/>
      <c r="AHN29" s="83"/>
      <c r="AHO29" s="83"/>
      <c r="AHP29" s="83"/>
      <c r="AHQ29" s="83"/>
      <c r="AHR29" s="83"/>
      <c r="AHS29" s="83"/>
      <c r="AHT29" s="83"/>
      <c r="AHU29" s="83"/>
      <c r="AHV29" s="83"/>
      <c r="AHW29" s="83"/>
      <c r="AHX29" s="83"/>
      <c r="AHY29" s="83"/>
      <c r="AHZ29" s="83"/>
      <c r="AIA29" s="83"/>
      <c r="AIB29" s="83"/>
      <c r="AIC29" s="83"/>
      <c r="AID29" s="83"/>
      <c r="AIE29" s="83"/>
      <c r="AIF29" s="83"/>
      <c r="AIG29" s="83"/>
      <c r="AIH29" s="83"/>
      <c r="AII29" s="83"/>
      <c r="AIJ29" s="83"/>
      <c r="AIK29" s="83"/>
      <c r="AIL29" s="83"/>
      <c r="AIM29" s="83"/>
      <c r="AIN29" s="83"/>
      <c r="AIO29" s="83"/>
      <c r="AIP29" s="83"/>
      <c r="AIQ29" s="83"/>
      <c r="AIR29" s="83"/>
      <c r="AIS29" s="83"/>
      <c r="AIT29" s="83"/>
      <c r="AIU29" s="83"/>
      <c r="AIV29" s="83"/>
      <c r="AIW29" s="83"/>
      <c r="AIX29" s="83"/>
      <c r="AIY29" s="83"/>
      <c r="AIZ29" s="83"/>
      <c r="AJA29" s="83"/>
      <c r="AJB29" s="83"/>
      <c r="AJC29" s="83"/>
      <c r="AJD29" s="83"/>
      <c r="AJE29" s="83"/>
      <c r="AJF29" s="83"/>
      <c r="AJG29" s="83"/>
      <c r="AJH29" s="83"/>
      <c r="AJI29" s="83"/>
      <c r="AJJ29" s="83"/>
      <c r="AJK29" s="83"/>
      <c r="AJL29" s="83"/>
      <c r="AJM29" s="83"/>
      <c r="AJN29" s="83"/>
      <c r="AJO29" s="83"/>
      <c r="AJP29" s="83"/>
      <c r="AJQ29" s="83"/>
      <c r="AJR29" s="83"/>
      <c r="AJS29" s="83"/>
      <c r="AJT29" s="83"/>
      <c r="AJU29" s="83"/>
      <c r="AJV29" s="83"/>
      <c r="AJW29" s="83"/>
      <c r="AJX29" s="83"/>
      <c r="AJY29" s="83"/>
      <c r="AJZ29" s="83"/>
      <c r="AKA29" s="83"/>
      <c r="AKB29" s="83"/>
      <c r="AKC29" s="83"/>
      <c r="AKD29" s="83"/>
      <c r="AKE29" s="83"/>
      <c r="AKF29" s="83"/>
      <c r="AKG29" s="83"/>
      <c r="AKH29" s="83"/>
      <c r="AKI29" s="83"/>
      <c r="AKJ29" s="83"/>
      <c r="AKK29" s="83"/>
      <c r="AKL29" s="83"/>
      <c r="AKM29" s="83"/>
      <c r="AKN29" s="83"/>
      <c r="AKO29" s="83"/>
      <c r="AKP29" s="83"/>
      <c r="AKQ29" s="83"/>
      <c r="AKR29" s="83"/>
      <c r="AKS29" s="83"/>
      <c r="AKT29" s="83"/>
      <c r="AKU29" s="83"/>
      <c r="AKV29" s="83"/>
      <c r="AKW29" s="83"/>
      <c r="AKX29" s="83"/>
      <c r="AKY29" s="83"/>
      <c r="AKZ29" s="83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customFormat="false" ht="18" hidden="false" customHeight="true" outlineLevel="0" collapsed="false">
      <c r="A30" s="84"/>
      <c r="B30" s="67" t="s">
        <v>130</v>
      </c>
      <c r="C30" s="112" t="n">
        <f aca="false">SUM(C15:C29)</f>
        <v>7239.25892025037</v>
      </c>
      <c r="D30" s="112" t="n">
        <f aca="false">SUM(D15:D29)</f>
        <v>8295.74308500219</v>
      </c>
      <c r="E30" s="112" t="n">
        <f aca="false">SUM(E15:E29)</f>
        <v>9654.07986825455</v>
      </c>
      <c r="F30" s="112" t="n">
        <f aca="false">SUM(F15:F29)</f>
        <v>16931.9846920137</v>
      </c>
      <c r="G30" s="112" t="s">
        <v>60</v>
      </c>
      <c r="H30" s="113" t="s">
        <v>60</v>
      </c>
      <c r="I30" s="113" t="s">
        <v>60</v>
      </c>
      <c r="J30" s="114" t="n">
        <f aca="false">SUM(J15:J29)</f>
        <v>0</v>
      </c>
      <c r="K30" s="114" t="n">
        <f aca="false">SUM(K15:K29)</f>
        <v>0</v>
      </c>
      <c r="L30" s="114" t="n">
        <f aca="false">SUM(L15:L29)</f>
        <v>0</v>
      </c>
      <c r="M30" s="114" t="n">
        <f aca="false">SUM(M15:M29)</f>
        <v>0</v>
      </c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  <c r="DI30" s="84"/>
      <c r="DJ30" s="84"/>
      <c r="DK30" s="84"/>
      <c r="DL30" s="84"/>
      <c r="DM30" s="84"/>
      <c r="DN30" s="84"/>
      <c r="DO30" s="84"/>
      <c r="DP30" s="84"/>
      <c r="DQ30" s="84"/>
      <c r="DR30" s="84"/>
      <c r="DS30" s="84"/>
      <c r="DT30" s="84"/>
      <c r="DU30" s="84"/>
      <c r="DV30" s="84"/>
      <c r="DW30" s="84"/>
      <c r="DX30" s="84"/>
      <c r="DY30" s="84"/>
      <c r="DZ30" s="84"/>
      <c r="EA30" s="84"/>
      <c r="EB30" s="84"/>
      <c r="EC30" s="84"/>
      <c r="ED30" s="84"/>
      <c r="EE30" s="84"/>
      <c r="EF30" s="84"/>
      <c r="EG30" s="84"/>
      <c r="EH30" s="84"/>
      <c r="EI30" s="84"/>
      <c r="EJ30" s="84"/>
      <c r="EK30" s="84"/>
      <c r="EL30" s="84"/>
      <c r="EM30" s="84"/>
      <c r="EN30" s="84"/>
      <c r="EO30" s="84"/>
      <c r="EP30" s="84"/>
      <c r="EQ30" s="84"/>
      <c r="ER30" s="84"/>
      <c r="ES30" s="84"/>
      <c r="ET30" s="84"/>
      <c r="EU30" s="84"/>
      <c r="EV30" s="84"/>
      <c r="EW30" s="84"/>
      <c r="EX30" s="84"/>
      <c r="EY30" s="84"/>
      <c r="EZ30" s="84"/>
      <c r="FA30" s="84"/>
      <c r="FB30" s="84"/>
      <c r="FC30" s="84"/>
      <c r="FD30" s="84"/>
      <c r="FE30" s="84"/>
      <c r="FF30" s="84"/>
      <c r="FG30" s="84"/>
      <c r="FH30" s="84"/>
      <c r="FI30" s="84"/>
      <c r="FJ30" s="84"/>
      <c r="FK30" s="84"/>
      <c r="FL30" s="84"/>
      <c r="FM30" s="84"/>
      <c r="FN30" s="84"/>
      <c r="FO30" s="84"/>
      <c r="FP30" s="84"/>
      <c r="FQ30" s="84"/>
      <c r="FR30" s="84"/>
      <c r="FS30" s="84"/>
      <c r="FT30" s="84"/>
      <c r="FU30" s="84"/>
      <c r="FV30" s="84"/>
      <c r="FW30" s="84"/>
      <c r="FX30" s="84"/>
      <c r="FY30" s="84"/>
      <c r="FZ30" s="84"/>
      <c r="GA30" s="84"/>
      <c r="GB30" s="84"/>
      <c r="GC30" s="84"/>
      <c r="GD30" s="84"/>
      <c r="GE30" s="84"/>
      <c r="GF30" s="84"/>
      <c r="GG30" s="84"/>
      <c r="GH30" s="84"/>
      <c r="GI30" s="84"/>
      <c r="GJ30" s="84"/>
      <c r="GK30" s="84"/>
      <c r="GL30" s="84"/>
      <c r="GM30" s="84"/>
      <c r="GN30" s="84"/>
      <c r="GO30" s="84"/>
      <c r="GP30" s="84"/>
      <c r="GQ30" s="84"/>
      <c r="GR30" s="84"/>
      <c r="GS30" s="84"/>
      <c r="GT30" s="84"/>
      <c r="GU30" s="84"/>
      <c r="GV30" s="84"/>
      <c r="GW30" s="84"/>
      <c r="GX30" s="84"/>
      <c r="GY30" s="84"/>
      <c r="GZ30" s="84"/>
      <c r="HA30" s="84"/>
      <c r="HB30" s="84"/>
      <c r="HC30" s="84"/>
      <c r="HD30" s="84"/>
      <c r="HE30" s="84"/>
      <c r="HF30" s="84"/>
      <c r="HG30" s="84"/>
      <c r="HH30" s="84"/>
      <c r="HI30" s="84"/>
      <c r="HJ30" s="84"/>
      <c r="HK30" s="84"/>
      <c r="HL30" s="84"/>
      <c r="HM30" s="84"/>
      <c r="HN30" s="84"/>
      <c r="HO30" s="84"/>
      <c r="HP30" s="84"/>
      <c r="HQ30" s="84"/>
      <c r="HR30" s="84"/>
      <c r="HS30" s="84"/>
      <c r="HT30" s="84"/>
      <c r="HU30" s="84"/>
      <c r="HV30" s="84"/>
      <c r="HW30" s="84"/>
      <c r="HX30" s="84"/>
      <c r="HY30" s="84"/>
      <c r="HZ30" s="84"/>
      <c r="IA30" s="84"/>
      <c r="IB30" s="84"/>
      <c r="IC30" s="84"/>
      <c r="ID30" s="84"/>
      <c r="IE30" s="84"/>
      <c r="IF30" s="84"/>
      <c r="IG30" s="84"/>
      <c r="IH30" s="84"/>
      <c r="II30" s="84"/>
      <c r="IJ30" s="84"/>
      <c r="IK30" s="84"/>
      <c r="IL30" s="84"/>
      <c r="IM30" s="84"/>
      <c r="IN30" s="84"/>
      <c r="IO30" s="84"/>
      <c r="IP30" s="84"/>
      <c r="IQ30" s="84"/>
      <c r="IR30" s="84"/>
      <c r="IS30" s="84"/>
      <c r="IT30" s="84"/>
      <c r="IU30" s="84"/>
      <c r="IV30" s="84"/>
      <c r="IW30" s="84"/>
      <c r="IX30" s="84"/>
      <c r="IY30" s="84"/>
      <c r="IZ30" s="84"/>
      <c r="JA30" s="84"/>
      <c r="JB30" s="84"/>
      <c r="JC30" s="84"/>
      <c r="JD30" s="84"/>
      <c r="JE30" s="84"/>
      <c r="JF30" s="84"/>
      <c r="JG30" s="84"/>
      <c r="JH30" s="84"/>
      <c r="JI30" s="84"/>
      <c r="JJ30" s="84"/>
      <c r="JK30" s="84"/>
      <c r="JL30" s="84"/>
      <c r="JM30" s="84"/>
      <c r="JN30" s="84"/>
      <c r="JO30" s="84"/>
      <c r="JP30" s="84"/>
      <c r="JQ30" s="84"/>
      <c r="JR30" s="84"/>
      <c r="JS30" s="84"/>
      <c r="JT30" s="84"/>
      <c r="JU30" s="84"/>
      <c r="JV30" s="84"/>
      <c r="JW30" s="84"/>
      <c r="JX30" s="84"/>
      <c r="JY30" s="84"/>
      <c r="JZ30" s="84"/>
      <c r="KA30" s="84"/>
      <c r="KB30" s="84"/>
      <c r="KC30" s="84"/>
      <c r="KD30" s="84"/>
      <c r="KE30" s="84"/>
      <c r="KF30" s="84"/>
      <c r="KG30" s="84"/>
      <c r="KH30" s="84"/>
      <c r="KI30" s="84"/>
      <c r="KJ30" s="84"/>
      <c r="KK30" s="84"/>
      <c r="KL30" s="84"/>
      <c r="KM30" s="84"/>
      <c r="KN30" s="84"/>
      <c r="KO30" s="84"/>
      <c r="KP30" s="84"/>
      <c r="KQ30" s="84"/>
      <c r="KR30" s="84"/>
      <c r="KS30" s="84"/>
      <c r="KT30" s="84"/>
      <c r="KU30" s="84"/>
      <c r="KV30" s="84"/>
      <c r="KW30" s="84"/>
      <c r="KX30" s="84"/>
      <c r="KY30" s="84"/>
      <c r="KZ30" s="84"/>
      <c r="LA30" s="84"/>
      <c r="LB30" s="84"/>
      <c r="LC30" s="84"/>
      <c r="LD30" s="84"/>
      <c r="LE30" s="84"/>
      <c r="LF30" s="84"/>
      <c r="LG30" s="84"/>
      <c r="LH30" s="84"/>
      <c r="LI30" s="84"/>
      <c r="LJ30" s="84"/>
      <c r="LK30" s="84"/>
      <c r="LL30" s="84"/>
      <c r="LM30" s="84"/>
      <c r="LN30" s="84"/>
      <c r="LO30" s="84"/>
      <c r="LP30" s="84"/>
      <c r="LQ30" s="84"/>
      <c r="LR30" s="84"/>
      <c r="LS30" s="84"/>
      <c r="LT30" s="84"/>
      <c r="LU30" s="84"/>
      <c r="LV30" s="84"/>
      <c r="LW30" s="84"/>
      <c r="LX30" s="84"/>
      <c r="LY30" s="84"/>
      <c r="LZ30" s="84"/>
      <c r="MA30" s="84"/>
      <c r="MB30" s="84"/>
      <c r="MC30" s="84"/>
      <c r="MD30" s="84"/>
      <c r="ME30" s="84"/>
      <c r="MF30" s="84"/>
      <c r="MG30" s="84"/>
      <c r="MH30" s="84"/>
      <c r="MI30" s="84"/>
      <c r="MJ30" s="84"/>
      <c r="MK30" s="84"/>
      <c r="ML30" s="84"/>
      <c r="MM30" s="84"/>
      <c r="MN30" s="84"/>
      <c r="MO30" s="84"/>
      <c r="MP30" s="84"/>
      <c r="MQ30" s="84"/>
      <c r="MR30" s="84"/>
      <c r="MS30" s="84"/>
      <c r="MT30" s="84"/>
      <c r="MU30" s="84"/>
      <c r="MV30" s="84"/>
      <c r="MW30" s="84"/>
      <c r="MX30" s="84"/>
      <c r="MY30" s="84"/>
      <c r="MZ30" s="84"/>
      <c r="NA30" s="84"/>
      <c r="NB30" s="84"/>
      <c r="NC30" s="84"/>
      <c r="ND30" s="84"/>
      <c r="NE30" s="84"/>
      <c r="NF30" s="84"/>
      <c r="NG30" s="84"/>
      <c r="NH30" s="84"/>
      <c r="NI30" s="84"/>
      <c r="NJ30" s="84"/>
      <c r="NK30" s="84"/>
      <c r="NL30" s="84"/>
      <c r="NM30" s="84"/>
      <c r="NN30" s="84"/>
      <c r="NO30" s="84"/>
      <c r="NP30" s="84"/>
      <c r="NQ30" s="84"/>
      <c r="NR30" s="84"/>
      <c r="NS30" s="84"/>
      <c r="NT30" s="84"/>
      <c r="NU30" s="84"/>
      <c r="NV30" s="84"/>
      <c r="NW30" s="84"/>
      <c r="NX30" s="84"/>
      <c r="NY30" s="84"/>
      <c r="NZ30" s="84"/>
      <c r="OA30" s="84"/>
      <c r="OB30" s="84"/>
      <c r="OC30" s="84"/>
      <c r="OD30" s="84"/>
      <c r="OE30" s="84"/>
      <c r="OF30" s="84"/>
      <c r="OG30" s="84"/>
      <c r="OH30" s="84"/>
      <c r="OI30" s="84"/>
      <c r="OJ30" s="84"/>
      <c r="OK30" s="84"/>
      <c r="OL30" s="84"/>
      <c r="OM30" s="84"/>
      <c r="ON30" s="84"/>
      <c r="OO30" s="84"/>
      <c r="OP30" s="84"/>
      <c r="OQ30" s="84"/>
      <c r="OR30" s="84"/>
      <c r="OS30" s="84"/>
      <c r="OT30" s="84"/>
      <c r="OU30" s="84"/>
      <c r="OV30" s="84"/>
      <c r="OW30" s="84"/>
      <c r="OX30" s="84"/>
      <c r="OY30" s="84"/>
      <c r="OZ30" s="84"/>
      <c r="PA30" s="84"/>
      <c r="PB30" s="84"/>
      <c r="PC30" s="84"/>
      <c r="PD30" s="84"/>
      <c r="PE30" s="84"/>
      <c r="PF30" s="84"/>
      <c r="PG30" s="84"/>
      <c r="PH30" s="84"/>
      <c r="PI30" s="84"/>
      <c r="PJ30" s="84"/>
      <c r="PK30" s="84"/>
      <c r="PL30" s="84"/>
      <c r="PM30" s="84"/>
      <c r="PN30" s="84"/>
      <c r="PO30" s="84"/>
      <c r="PP30" s="84"/>
      <c r="PQ30" s="84"/>
      <c r="PR30" s="84"/>
      <c r="PS30" s="84"/>
      <c r="PT30" s="84"/>
      <c r="PU30" s="84"/>
      <c r="PV30" s="84"/>
      <c r="PW30" s="84"/>
      <c r="PX30" s="84"/>
      <c r="PY30" s="84"/>
      <c r="PZ30" s="84"/>
      <c r="QA30" s="84"/>
      <c r="QB30" s="84"/>
      <c r="QC30" s="84"/>
      <c r="QD30" s="84"/>
      <c r="QE30" s="84"/>
      <c r="QF30" s="84"/>
      <c r="QG30" s="84"/>
      <c r="QH30" s="84"/>
      <c r="QI30" s="84"/>
      <c r="QJ30" s="84"/>
      <c r="QK30" s="84"/>
      <c r="QL30" s="84"/>
      <c r="QM30" s="84"/>
      <c r="QN30" s="84"/>
      <c r="QO30" s="84"/>
      <c r="QP30" s="84"/>
      <c r="QQ30" s="84"/>
      <c r="QR30" s="84"/>
      <c r="QS30" s="84"/>
      <c r="QT30" s="84"/>
      <c r="QU30" s="84"/>
      <c r="QV30" s="84"/>
      <c r="QW30" s="84"/>
      <c r="QX30" s="84"/>
      <c r="QY30" s="84"/>
      <c r="QZ30" s="84"/>
      <c r="RA30" s="84"/>
      <c r="RB30" s="84"/>
      <c r="RC30" s="84"/>
      <c r="RD30" s="84"/>
      <c r="RE30" s="84"/>
      <c r="RF30" s="84"/>
      <c r="RG30" s="84"/>
      <c r="RH30" s="84"/>
      <c r="RI30" s="84"/>
      <c r="RJ30" s="84"/>
      <c r="RK30" s="84"/>
      <c r="RL30" s="84"/>
      <c r="RM30" s="84"/>
      <c r="RN30" s="84"/>
      <c r="RO30" s="84"/>
      <c r="RP30" s="84"/>
      <c r="RQ30" s="84"/>
      <c r="RR30" s="84"/>
      <c r="RS30" s="84"/>
      <c r="RT30" s="84"/>
      <c r="RU30" s="84"/>
      <c r="RV30" s="84"/>
      <c r="RW30" s="84"/>
      <c r="RX30" s="84"/>
      <c r="RY30" s="84"/>
      <c r="RZ30" s="84"/>
      <c r="SA30" s="84"/>
      <c r="SB30" s="84"/>
      <c r="SC30" s="84"/>
      <c r="SD30" s="84"/>
      <c r="SE30" s="84"/>
      <c r="SF30" s="84"/>
      <c r="SG30" s="84"/>
      <c r="SH30" s="84"/>
      <c r="SI30" s="84"/>
      <c r="SJ30" s="84"/>
      <c r="SK30" s="84"/>
      <c r="SL30" s="84"/>
      <c r="SM30" s="84"/>
      <c r="SN30" s="84"/>
      <c r="SO30" s="84"/>
      <c r="SP30" s="84"/>
      <c r="SQ30" s="84"/>
      <c r="SR30" s="84"/>
      <c r="SS30" s="84"/>
      <c r="ST30" s="84"/>
      <c r="SU30" s="84"/>
      <c r="SV30" s="84"/>
      <c r="SW30" s="84"/>
      <c r="SX30" s="84"/>
      <c r="SY30" s="84"/>
      <c r="SZ30" s="84"/>
      <c r="TA30" s="84"/>
      <c r="TB30" s="84"/>
      <c r="TC30" s="84"/>
      <c r="TD30" s="84"/>
      <c r="TE30" s="84"/>
      <c r="TF30" s="84"/>
      <c r="TG30" s="84"/>
      <c r="TH30" s="84"/>
      <c r="TI30" s="84"/>
      <c r="TJ30" s="84"/>
      <c r="TK30" s="84"/>
      <c r="TL30" s="84"/>
      <c r="TM30" s="84"/>
      <c r="TN30" s="84"/>
      <c r="TO30" s="84"/>
      <c r="TP30" s="84"/>
      <c r="TQ30" s="84"/>
      <c r="TR30" s="84"/>
      <c r="TS30" s="84"/>
      <c r="TT30" s="84"/>
      <c r="TU30" s="84"/>
      <c r="TV30" s="84"/>
      <c r="TW30" s="84"/>
      <c r="TX30" s="84"/>
      <c r="TY30" s="84"/>
      <c r="TZ30" s="84"/>
      <c r="UA30" s="84"/>
      <c r="UB30" s="84"/>
      <c r="UC30" s="84"/>
      <c r="UD30" s="84"/>
      <c r="UE30" s="84"/>
      <c r="UF30" s="84"/>
      <c r="UG30" s="84"/>
      <c r="UH30" s="84"/>
      <c r="UI30" s="84"/>
      <c r="UJ30" s="84"/>
      <c r="UK30" s="84"/>
      <c r="UL30" s="84"/>
      <c r="UM30" s="84"/>
      <c r="UN30" s="84"/>
      <c r="UO30" s="84"/>
      <c r="UP30" s="84"/>
      <c r="UQ30" s="84"/>
      <c r="UR30" s="84"/>
      <c r="US30" s="84"/>
      <c r="UT30" s="84"/>
      <c r="UU30" s="84"/>
      <c r="UV30" s="84"/>
      <c r="UW30" s="84"/>
      <c r="UX30" s="84"/>
      <c r="UY30" s="84"/>
      <c r="UZ30" s="84"/>
      <c r="VA30" s="84"/>
      <c r="VB30" s="84"/>
      <c r="VC30" s="84"/>
      <c r="VD30" s="84"/>
      <c r="VE30" s="84"/>
      <c r="VF30" s="84"/>
      <c r="VG30" s="84"/>
      <c r="VH30" s="84"/>
      <c r="VI30" s="84"/>
      <c r="VJ30" s="84"/>
      <c r="VK30" s="84"/>
      <c r="VL30" s="84"/>
      <c r="VM30" s="84"/>
      <c r="VN30" s="84"/>
      <c r="VO30" s="84"/>
      <c r="VP30" s="84"/>
      <c r="VQ30" s="84"/>
      <c r="VR30" s="84"/>
      <c r="VS30" s="84"/>
      <c r="VT30" s="84"/>
      <c r="VU30" s="84"/>
      <c r="VV30" s="84"/>
      <c r="VW30" s="84"/>
      <c r="VX30" s="84"/>
      <c r="VY30" s="84"/>
      <c r="VZ30" s="84"/>
      <c r="WA30" s="84"/>
      <c r="WB30" s="84"/>
      <c r="WC30" s="84"/>
      <c r="WD30" s="84"/>
      <c r="WE30" s="84"/>
      <c r="WF30" s="84"/>
      <c r="WG30" s="84"/>
      <c r="WH30" s="84"/>
      <c r="WI30" s="84"/>
      <c r="WJ30" s="84"/>
      <c r="WK30" s="84"/>
      <c r="WL30" s="84"/>
      <c r="WM30" s="84"/>
      <c r="WN30" s="84"/>
      <c r="WO30" s="84"/>
      <c r="WP30" s="84"/>
      <c r="WQ30" s="84"/>
      <c r="WR30" s="84"/>
      <c r="WS30" s="84"/>
      <c r="WT30" s="84"/>
      <c r="WU30" s="84"/>
      <c r="WV30" s="84"/>
      <c r="WW30" s="84"/>
      <c r="WX30" s="84"/>
      <c r="WY30" s="84"/>
      <c r="WZ30" s="84"/>
      <c r="XA30" s="84"/>
      <c r="XB30" s="84"/>
      <c r="XC30" s="84"/>
      <c r="XD30" s="84"/>
      <c r="XE30" s="84"/>
      <c r="XF30" s="84"/>
      <c r="XG30" s="84"/>
      <c r="XH30" s="84"/>
      <c r="XI30" s="84"/>
      <c r="XJ30" s="84"/>
      <c r="XK30" s="84"/>
      <c r="XL30" s="84"/>
      <c r="XM30" s="84"/>
      <c r="XN30" s="84"/>
      <c r="XO30" s="84"/>
      <c r="XP30" s="84"/>
      <c r="XQ30" s="84"/>
      <c r="XR30" s="84"/>
      <c r="XS30" s="84"/>
      <c r="XT30" s="84"/>
      <c r="XU30" s="84"/>
      <c r="XV30" s="84"/>
      <c r="XW30" s="84"/>
      <c r="XX30" s="84"/>
      <c r="XY30" s="84"/>
      <c r="XZ30" s="84"/>
      <c r="YA30" s="84"/>
      <c r="YB30" s="84"/>
      <c r="YC30" s="84"/>
      <c r="YD30" s="84"/>
      <c r="YE30" s="84"/>
      <c r="YF30" s="84"/>
      <c r="YG30" s="84"/>
      <c r="YH30" s="84"/>
      <c r="YI30" s="84"/>
      <c r="YJ30" s="84"/>
      <c r="YK30" s="84"/>
      <c r="YL30" s="84"/>
      <c r="YM30" s="84"/>
      <c r="YN30" s="84"/>
      <c r="YO30" s="84"/>
      <c r="YP30" s="84"/>
      <c r="YQ30" s="84"/>
      <c r="YR30" s="84"/>
      <c r="YS30" s="84"/>
      <c r="YT30" s="84"/>
      <c r="YU30" s="84"/>
      <c r="YV30" s="84"/>
      <c r="YW30" s="84"/>
      <c r="YX30" s="84"/>
      <c r="YY30" s="84"/>
      <c r="YZ30" s="84"/>
      <c r="ZA30" s="84"/>
      <c r="ZB30" s="84"/>
      <c r="ZC30" s="84"/>
      <c r="ZD30" s="84"/>
      <c r="ZE30" s="84"/>
      <c r="ZF30" s="84"/>
      <c r="ZG30" s="84"/>
      <c r="ZH30" s="84"/>
      <c r="ZI30" s="84"/>
      <c r="ZJ30" s="84"/>
      <c r="ZK30" s="84"/>
      <c r="ZL30" s="84"/>
      <c r="ZM30" s="84"/>
      <c r="ZN30" s="84"/>
      <c r="ZO30" s="84"/>
      <c r="ZP30" s="84"/>
      <c r="ZQ30" s="84"/>
      <c r="ZR30" s="84"/>
      <c r="ZS30" s="84"/>
      <c r="ZT30" s="84"/>
      <c r="ZU30" s="84"/>
      <c r="ZV30" s="84"/>
      <c r="ZW30" s="84"/>
      <c r="ZX30" s="84"/>
      <c r="ZY30" s="84"/>
      <c r="ZZ30" s="84"/>
      <c r="AAA30" s="84"/>
      <c r="AAB30" s="84"/>
      <c r="AAC30" s="84"/>
      <c r="AAD30" s="84"/>
      <c r="AAE30" s="84"/>
      <c r="AAF30" s="84"/>
      <c r="AAG30" s="84"/>
      <c r="AAH30" s="84"/>
      <c r="AAI30" s="84"/>
      <c r="AAJ30" s="84"/>
      <c r="AAK30" s="84"/>
      <c r="AAL30" s="84"/>
      <c r="AAM30" s="84"/>
      <c r="AAN30" s="84"/>
      <c r="AAO30" s="84"/>
      <c r="AAP30" s="84"/>
      <c r="AAQ30" s="84"/>
      <c r="AAR30" s="84"/>
      <c r="AAS30" s="84"/>
      <c r="AAT30" s="84"/>
      <c r="AAU30" s="84"/>
      <c r="AAV30" s="84"/>
      <c r="AAW30" s="84"/>
      <c r="AAX30" s="84"/>
      <c r="AAY30" s="84"/>
      <c r="AAZ30" s="84"/>
      <c r="ABA30" s="84"/>
      <c r="ABB30" s="84"/>
      <c r="ABC30" s="84"/>
      <c r="ABD30" s="84"/>
      <c r="ABE30" s="84"/>
      <c r="ABF30" s="84"/>
      <c r="ABG30" s="84"/>
      <c r="ABH30" s="84"/>
      <c r="ABI30" s="84"/>
      <c r="ABJ30" s="84"/>
      <c r="ABK30" s="84"/>
      <c r="ABL30" s="84"/>
      <c r="ABM30" s="84"/>
      <c r="ABN30" s="84"/>
      <c r="ABO30" s="84"/>
      <c r="ABP30" s="84"/>
      <c r="ABQ30" s="84"/>
      <c r="ABR30" s="84"/>
      <c r="ABS30" s="84"/>
      <c r="ABT30" s="84"/>
      <c r="ABU30" s="84"/>
      <c r="ABV30" s="84"/>
      <c r="ABW30" s="84"/>
      <c r="ABX30" s="84"/>
      <c r="ABY30" s="84"/>
      <c r="ABZ30" s="84"/>
      <c r="ACA30" s="84"/>
      <c r="ACB30" s="84"/>
      <c r="ACC30" s="84"/>
      <c r="ACD30" s="84"/>
      <c r="ACE30" s="84"/>
      <c r="ACF30" s="84"/>
      <c r="ACG30" s="84"/>
      <c r="ACH30" s="84"/>
      <c r="ACI30" s="84"/>
      <c r="ACJ30" s="84"/>
      <c r="ACK30" s="84"/>
      <c r="ACL30" s="84"/>
      <c r="ACM30" s="84"/>
      <c r="ACN30" s="84"/>
      <c r="ACO30" s="84"/>
      <c r="ACP30" s="84"/>
      <c r="ACQ30" s="84"/>
      <c r="ACR30" s="84"/>
      <c r="ACS30" s="84"/>
      <c r="ACT30" s="84"/>
      <c r="ACU30" s="84"/>
      <c r="ACV30" s="84"/>
      <c r="ACW30" s="84"/>
      <c r="ACX30" s="84"/>
      <c r="ACY30" s="84"/>
      <c r="ACZ30" s="84"/>
      <c r="ADA30" s="84"/>
      <c r="ADB30" s="84"/>
      <c r="ADC30" s="84"/>
      <c r="ADD30" s="84"/>
      <c r="ADE30" s="84"/>
      <c r="ADF30" s="84"/>
      <c r="ADG30" s="84"/>
      <c r="ADH30" s="84"/>
      <c r="ADI30" s="84"/>
      <c r="ADJ30" s="84"/>
      <c r="ADK30" s="84"/>
      <c r="ADL30" s="84"/>
      <c r="ADM30" s="84"/>
      <c r="ADN30" s="84"/>
      <c r="ADO30" s="84"/>
      <c r="ADP30" s="84"/>
      <c r="ADQ30" s="84"/>
      <c r="ADR30" s="84"/>
      <c r="ADS30" s="84"/>
      <c r="ADT30" s="84"/>
      <c r="ADU30" s="84"/>
      <c r="ADV30" s="84"/>
      <c r="ADW30" s="84"/>
      <c r="ADX30" s="84"/>
      <c r="ADY30" s="84"/>
      <c r="ADZ30" s="84"/>
      <c r="AEA30" s="84"/>
      <c r="AEB30" s="84"/>
      <c r="AEC30" s="84"/>
      <c r="AED30" s="84"/>
      <c r="AEE30" s="84"/>
      <c r="AEF30" s="84"/>
      <c r="AEG30" s="84"/>
      <c r="AEH30" s="84"/>
      <c r="AEI30" s="84"/>
      <c r="AEJ30" s="84"/>
      <c r="AEK30" s="84"/>
      <c r="AEL30" s="84"/>
      <c r="AEM30" s="84"/>
      <c r="AEN30" s="84"/>
      <c r="AEO30" s="84"/>
      <c r="AEP30" s="84"/>
      <c r="AEQ30" s="84"/>
      <c r="AER30" s="84"/>
      <c r="AES30" s="84"/>
      <c r="AET30" s="84"/>
      <c r="AEU30" s="84"/>
      <c r="AEV30" s="84"/>
      <c r="AEW30" s="84"/>
      <c r="AEX30" s="84"/>
      <c r="AEY30" s="84"/>
      <c r="AEZ30" s="84"/>
      <c r="AFA30" s="84"/>
      <c r="AFB30" s="84"/>
      <c r="AFC30" s="84"/>
      <c r="AFD30" s="84"/>
      <c r="AFE30" s="84"/>
      <c r="AFF30" s="84"/>
      <c r="AFG30" s="84"/>
      <c r="AFH30" s="84"/>
      <c r="AFI30" s="84"/>
      <c r="AFJ30" s="84"/>
      <c r="AFK30" s="84"/>
      <c r="AFL30" s="84"/>
      <c r="AFM30" s="84"/>
      <c r="AFN30" s="84"/>
      <c r="AFO30" s="84"/>
      <c r="AFP30" s="84"/>
      <c r="AFQ30" s="84"/>
      <c r="AFR30" s="84"/>
      <c r="AFS30" s="84"/>
      <c r="AFT30" s="84"/>
      <c r="AFU30" s="84"/>
      <c r="AFV30" s="84"/>
      <c r="AFW30" s="84"/>
      <c r="AFX30" s="84"/>
      <c r="AFY30" s="84"/>
      <c r="AFZ30" s="84"/>
      <c r="AGA30" s="84"/>
      <c r="AGB30" s="84"/>
      <c r="AGC30" s="84"/>
      <c r="AGD30" s="84"/>
      <c r="AGE30" s="84"/>
      <c r="AGF30" s="84"/>
      <c r="AGG30" s="84"/>
      <c r="AGH30" s="84"/>
      <c r="AGI30" s="84"/>
      <c r="AGJ30" s="84"/>
      <c r="AGK30" s="84"/>
      <c r="AGL30" s="84"/>
      <c r="AGM30" s="84"/>
      <c r="AGN30" s="84"/>
      <c r="AGO30" s="84"/>
      <c r="AGP30" s="84"/>
      <c r="AGQ30" s="84"/>
      <c r="AGR30" s="84"/>
      <c r="AGS30" s="84"/>
      <c r="AGT30" s="84"/>
      <c r="AGU30" s="84"/>
      <c r="AGV30" s="84"/>
      <c r="AGW30" s="84"/>
      <c r="AGX30" s="84"/>
      <c r="AGY30" s="84"/>
      <c r="AGZ30" s="84"/>
      <c r="AHA30" s="84"/>
      <c r="AHB30" s="84"/>
      <c r="AHC30" s="84"/>
      <c r="AHD30" s="84"/>
      <c r="AHE30" s="84"/>
      <c r="AHF30" s="84"/>
      <c r="AHG30" s="84"/>
      <c r="AHH30" s="84"/>
      <c r="AHI30" s="84"/>
      <c r="AHJ30" s="84"/>
      <c r="AHK30" s="84"/>
      <c r="AHL30" s="84"/>
      <c r="AHM30" s="84"/>
      <c r="AHN30" s="84"/>
      <c r="AHO30" s="84"/>
      <c r="AHP30" s="84"/>
      <c r="AHQ30" s="84"/>
      <c r="AHR30" s="84"/>
      <c r="AHS30" s="84"/>
      <c r="AHT30" s="84"/>
      <c r="AHU30" s="84"/>
      <c r="AHV30" s="84"/>
      <c r="AHW30" s="84"/>
      <c r="AHX30" s="84"/>
      <c r="AHY30" s="84"/>
      <c r="AHZ30" s="84"/>
      <c r="AIA30" s="84"/>
      <c r="AIB30" s="84"/>
      <c r="AIC30" s="84"/>
      <c r="AID30" s="84"/>
      <c r="AIE30" s="84"/>
      <c r="AIF30" s="84"/>
      <c r="AIG30" s="84"/>
      <c r="AIH30" s="84"/>
      <c r="AII30" s="84"/>
      <c r="AIJ30" s="84"/>
      <c r="AIK30" s="84"/>
      <c r="AIL30" s="84"/>
      <c r="AIM30" s="84"/>
      <c r="AIN30" s="84"/>
      <c r="AIO30" s="84"/>
      <c r="AIP30" s="84"/>
      <c r="AIQ30" s="84"/>
      <c r="AIR30" s="84"/>
      <c r="AIS30" s="84"/>
      <c r="AIT30" s="84"/>
      <c r="AIU30" s="84"/>
      <c r="AIV30" s="84"/>
      <c r="AIW30" s="84"/>
      <c r="AIX30" s="84"/>
      <c r="AIY30" s="84"/>
      <c r="AIZ30" s="84"/>
      <c r="AJA30" s="84"/>
      <c r="AJB30" s="84"/>
      <c r="AJC30" s="84"/>
      <c r="AJD30" s="84"/>
      <c r="AJE30" s="84"/>
      <c r="AJF30" s="84"/>
      <c r="AJG30" s="84"/>
      <c r="AJH30" s="84"/>
      <c r="AJI30" s="84"/>
      <c r="AJJ30" s="84"/>
      <c r="AJK30" s="84"/>
      <c r="AJL30" s="84"/>
      <c r="AJM30" s="84"/>
      <c r="AJN30" s="84"/>
      <c r="AJO30" s="84"/>
      <c r="AJP30" s="84"/>
      <c r="AJQ30" s="84"/>
      <c r="AJR30" s="84"/>
      <c r="AJS30" s="84"/>
      <c r="AJT30" s="84"/>
      <c r="AJU30" s="84"/>
      <c r="AJV30" s="84"/>
      <c r="AJW30" s="84"/>
      <c r="AJX30" s="84"/>
      <c r="AJY30" s="84"/>
      <c r="AJZ30" s="84"/>
      <c r="AKA30" s="84"/>
      <c r="AKB30" s="84"/>
      <c r="AKC30" s="84"/>
      <c r="AKD30" s="84"/>
      <c r="AKE30" s="84"/>
      <c r="AKF30" s="84"/>
      <c r="AKG30" s="84"/>
      <c r="AKH30" s="84"/>
      <c r="AKI30" s="84"/>
      <c r="AKJ30" s="84"/>
      <c r="AKK30" s="84"/>
      <c r="AKL30" s="84"/>
      <c r="AKM30" s="84"/>
      <c r="AKN30" s="84"/>
      <c r="AKO30" s="84"/>
      <c r="AKP30" s="84"/>
      <c r="AKQ30" s="84"/>
      <c r="AKR30" s="84"/>
      <c r="AKS30" s="84"/>
      <c r="AKT30" s="84"/>
      <c r="AKU30" s="84"/>
      <c r="AKV30" s="84"/>
      <c r="AKW30" s="87"/>
      <c r="AKX30" s="87"/>
      <c r="AKY30" s="87"/>
      <c r="AKZ30" s="87"/>
      <c r="ALA30" s="84"/>
      <c r="ALB30" s="84"/>
      <c r="ALC30" s="84"/>
      <c r="ALD30" s="84"/>
      <c r="ALE30" s="84"/>
      <c r="ALF30" s="84"/>
      <c r="ALG30" s="84"/>
      <c r="ALH30" s="84"/>
      <c r="ALI30" s="84"/>
      <c r="ALJ30" s="84"/>
      <c r="ALK30" s="84"/>
      <c r="ALL30" s="84"/>
      <c r="ALM30" s="84"/>
      <c r="ALN30" s="84"/>
      <c r="ALO30" s="84"/>
      <c r="ALP30" s="84"/>
      <c r="ALQ30" s="84"/>
      <c r="ALR30" s="84"/>
      <c r="ALS30" s="84"/>
      <c r="ALT30" s="84"/>
      <c r="ALU30" s="84"/>
      <c r="ALV30" s="84"/>
      <c r="ALW30" s="84"/>
      <c r="ALX30" s="84"/>
      <c r="ALY30" s="84"/>
      <c r="ALZ30" s="84"/>
      <c r="AMA30" s="84"/>
      <c r="AMB30" s="84"/>
      <c r="AMC30" s="84"/>
      <c r="AMD30" s="84"/>
      <c r="AME30" s="84"/>
      <c r="AMF30" s="84"/>
      <c r="AMG30" s="84"/>
      <c r="AMH30" s="84"/>
      <c r="AMI30" s="84"/>
      <c r="AMJ30" s="84"/>
    </row>
    <row r="31" customFormat="false" ht="24.75" hidden="false" customHeight="true" outlineLevel="0" collapsed="false">
      <c r="C31" s="115"/>
      <c r="H31" s="115"/>
      <c r="J31" s="115"/>
      <c r="N31" s="115"/>
    </row>
    <row r="32" customFormat="false" ht="18" hidden="false" customHeight="true" outlineLevel="0" collapsed="false">
      <c r="B32" s="67" t="s">
        <v>131</v>
      </c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  <row r="33" customFormat="false" ht="36.75" hidden="false" customHeight="true" outlineLevel="0" collapsed="false">
      <c r="B33" s="101" t="s">
        <v>106</v>
      </c>
      <c r="C33" s="102" t="s">
        <v>107</v>
      </c>
      <c r="D33" s="102"/>
      <c r="E33" s="102"/>
      <c r="F33" s="102"/>
      <c r="G33" s="102" t="s">
        <v>108</v>
      </c>
      <c r="H33" s="103" t="s">
        <v>109</v>
      </c>
      <c r="I33" s="103"/>
      <c r="J33" s="104" t="s">
        <v>110</v>
      </c>
      <c r="K33" s="104"/>
      <c r="L33" s="104"/>
      <c r="M33" s="104"/>
    </row>
    <row r="34" customFormat="false" ht="19.5" hidden="false" customHeight="true" outlineLevel="0" collapsed="false">
      <c r="B34" s="101"/>
      <c r="C34" s="102" t="s">
        <v>111</v>
      </c>
      <c r="D34" s="102" t="s">
        <v>112</v>
      </c>
      <c r="E34" s="102" t="s">
        <v>113</v>
      </c>
      <c r="F34" s="102" t="s">
        <v>114</v>
      </c>
      <c r="G34" s="102"/>
      <c r="H34" s="103" t="s">
        <v>81</v>
      </c>
      <c r="I34" s="103" t="s">
        <v>82</v>
      </c>
      <c r="J34" s="104" t="s">
        <v>111</v>
      </c>
      <c r="K34" s="104" t="s">
        <v>112</v>
      </c>
      <c r="L34" s="104" t="s">
        <v>113</v>
      </c>
      <c r="M34" s="104" t="s">
        <v>114</v>
      </c>
    </row>
    <row r="35" customFormat="false" ht="18" hidden="false" customHeight="true" outlineLevel="0" collapsed="false">
      <c r="B35" s="108" t="s">
        <v>132</v>
      </c>
      <c r="C35" s="109" t="n">
        <v>462.851926634425</v>
      </c>
      <c r="D35" s="109" t="n">
        <v>538.315081259555</v>
      </c>
      <c r="E35" s="109" t="n">
        <v>877.899277072643</v>
      </c>
      <c r="F35" s="109" t="n">
        <v>1926.82882332395</v>
      </c>
      <c r="G35" s="110" t="n">
        <v>0.03</v>
      </c>
      <c r="H35" s="68" t="n">
        <f aca="false">VLOOKUP(G35,Descontos!B$8:D$12,3,)</f>
        <v>0.1255</v>
      </c>
      <c r="I35" s="68" t="n">
        <f aca="false">VLOOKUP(G35,Descontos!B$8:F$12,5,)</f>
        <v>1</v>
      </c>
      <c r="J35" s="69" t="n">
        <f aca="false">C35*(1+$H35)*(1-$I35)</f>
        <v>0</v>
      </c>
      <c r="K35" s="69" t="n">
        <f aca="false">D35*(1+$H35)*(1-$I35)</f>
        <v>0</v>
      </c>
      <c r="L35" s="69" t="n">
        <f aca="false">E35*(1+$H35)*(1-$I35)</f>
        <v>0</v>
      </c>
      <c r="M35" s="69" t="n">
        <f aca="false">F35*(1+$H35)*(1-$I35)</f>
        <v>0</v>
      </c>
    </row>
    <row r="36" customFormat="false" ht="18" hidden="false" customHeight="true" outlineLevel="0" collapsed="false">
      <c r="B36" s="108" t="s">
        <v>133</v>
      </c>
      <c r="C36" s="109" t="n">
        <v>373.199843002134</v>
      </c>
      <c r="D36" s="109" t="n">
        <v>429.797208970982</v>
      </c>
      <c r="E36" s="109" t="n">
        <v>401.498525986558</v>
      </c>
      <c r="F36" s="109" t="n">
        <v>1358.90857223786</v>
      </c>
      <c r="G36" s="110" t="n">
        <v>0.04</v>
      </c>
      <c r="H36" s="68" t="n">
        <f aca="false">VLOOKUP(G36,Descontos!B$8:D$12,3,)</f>
        <v>0.1383</v>
      </c>
      <c r="I36" s="68" t="n">
        <f aca="false">VLOOKUP(G36,Descontos!B$8:F$12,5,)</f>
        <v>1</v>
      </c>
      <c r="J36" s="69" t="n">
        <f aca="false">C36*(1+H36)*(1-I36)</f>
        <v>0</v>
      </c>
      <c r="K36" s="69" t="n">
        <f aca="false">D36*(1+$H36)*(1-$I36)</f>
        <v>0</v>
      </c>
      <c r="L36" s="69" t="n">
        <f aca="false">E36*(1+$H36)*(1-$I36)</f>
        <v>0</v>
      </c>
      <c r="M36" s="69" t="n">
        <f aca="false">F36*(1+$H36)*(1-$I36)</f>
        <v>0</v>
      </c>
    </row>
    <row r="37" customFormat="false" ht="18" hidden="false" customHeight="true" outlineLevel="0" collapsed="false">
      <c r="B37" s="108" t="s">
        <v>134</v>
      </c>
      <c r="C37" s="109" t="n">
        <v>360.637689493362</v>
      </c>
      <c r="D37" s="109" t="n">
        <v>417.23505546221</v>
      </c>
      <c r="E37" s="109" t="n">
        <v>388.936372477786</v>
      </c>
      <c r="F37" s="109" t="n">
        <v>388.936372477786</v>
      </c>
      <c r="G37" s="110" t="n">
        <v>0.03</v>
      </c>
      <c r="H37" s="68" t="n">
        <f aca="false">VLOOKUP(G37,Descontos!B$8:D$12,3,)</f>
        <v>0.1255</v>
      </c>
      <c r="I37" s="68" t="n">
        <f aca="false">VLOOKUP(G37,Descontos!B$8:F$12,5,)</f>
        <v>1</v>
      </c>
      <c r="J37" s="69" t="n">
        <f aca="false">C37*(1+H37)*(1-I37)</f>
        <v>0</v>
      </c>
      <c r="K37" s="69" t="n">
        <f aca="false">D37*(1+$H37)*(1-$I37)</f>
        <v>0</v>
      </c>
      <c r="L37" s="69" t="n">
        <f aca="false">E37*(1+$H37)*(1-$I37)</f>
        <v>0</v>
      </c>
      <c r="M37" s="69" t="n">
        <f aca="false">F37*(1+$H37)*(1-$I37)</f>
        <v>0</v>
      </c>
    </row>
    <row r="38" customFormat="false" ht="18" hidden="false" customHeight="true" outlineLevel="0" collapsed="false">
      <c r="B38" s="108" t="s">
        <v>135</v>
      </c>
      <c r="C38" s="109" t="n">
        <v>330.427593002134</v>
      </c>
      <c r="D38" s="109" t="n">
        <v>387.024958970982</v>
      </c>
      <c r="E38" s="109" t="n">
        <v>358.726275986558</v>
      </c>
      <c r="F38" s="109" t="n">
        <v>358.726275986558</v>
      </c>
      <c r="G38" s="110" t="n">
        <v>0.04</v>
      </c>
      <c r="H38" s="68" t="n">
        <f aca="false">VLOOKUP(G38,Descontos!B$8:D$12,3,)</f>
        <v>0.1383</v>
      </c>
      <c r="I38" s="68" t="n">
        <f aca="false">VLOOKUP(G38,Descontos!B$8:F$12,5,)</f>
        <v>1</v>
      </c>
      <c r="J38" s="69" t="n">
        <f aca="false">C38*(1+H38)*(1-I38)</f>
        <v>0</v>
      </c>
      <c r="K38" s="69" t="n">
        <f aca="false">D38*(1+$H38)*(1-$I38)</f>
        <v>0</v>
      </c>
      <c r="L38" s="69" t="n">
        <f aca="false">E38*(1+$H38)*(1-$I38)</f>
        <v>0</v>
      </c>
      <c r="M38" s="69" t="n">
        <f aca="false">F38*(1+$H38)*(1-$I38)</f>
        <v>0</v>
      </c>
    </row>
    <row r="39" customFormat="false" ht="18" hidden="false" customHeight="true" outlineLevel="0" collapsed="false">
      <c r="B39" s="108" t="s">
        <v>136</v>
      </c>
      <c r="C39" s="109" t="n">
        <v>330.427593002134</v>
      </c>
      <c r="D39" s="109" t="n">
        <v>387.024958970982</v>
      </c>
      <c r="E39" s="109" t="n">
        <v>358.726275986558</v>
      </c>
      <c r="F39" s="109" t="n">
        <v>358.726275986558</v>
      </c>
      <c r="G39" s="110" t="n">
        <v>0.05</v>
      </c>
      <c r="H39" s="68" t="n">
        <f aca="false">VLOOKUP(G39,Descontos!B$8:D$12,3,)</f>
        <v>0.1514</v>
      </c>
      <c r="I39" s="68" t="n">
        <f aca="false">VLOOKUP(G39,Descontos!B$8:F$12,5,)</f>
        <v>1</v>
      </c>
      <c r="J39" s="69" t="n">
        <f aca="false">C39*(1+H39)*(1-I39)</f>
        <v>0</v>
      </c>
      <c r="K39" s="69" t="n">
        <f aca="false">D39*(1+$H39)*(1-$I39)</f>
        <v>0</v>
      </c>
      <c r="L39" s="69" t="n">
        <f aca="false">E39*(1+$H39)*(1-$I39)</f>
        <v>0</v>
      </c>
      <c r="M39" s="69" t="n">
        <f aca="false">F39*(1+$H39)*(1-$I39)</f>
        <v>0</v>
      </c>
    </row>
    <row r="40" customFormat="false" ht="18" hidden="false" customHeight="true" outlineLevel="0" collapsed="false">
      <c r="B40" s="108" t="s">
        <v>137</v>
      </c>
      <c r="C40" s="109" t="n">
        <v>399.448750896871</v>
      </c>
      <c r="D40" s="109" t="n">
        <v>456.046116865719</v>
      </c>
      <c r="E40" s="109" t="n">
        <v>427.747433881295</v>
      </c>
      <c r="F40" s="109" t="n">
        <v>427.747433881295</v>
      </c>
      <c r="G40" s="110" t="n">
        <v>0.05</v>
      </c>
      <c r="H40" s="68" t="n">
        <f aca="false">VLOOKUP(G40,Descontos!B$8:D$12,3,)</f>
        <v>0.1514</v>
      </c>
      <c r="I40" s="68" t="n">
        <f aca="false">VLOOKUP(G40,Descontos!B$8:F$12,5,)</f>
        <v>1</v>
      </c>
      <c r="J40" s="69" t="n">
        <f aca="false">C40*(1+H40)*(1-I40)</f>
        <v>0</v>
      </c>
      <c r="K40" s="69" t="n">
        <f aca="false">D40*(1+$H40)*(1-$I40)</f>
        <v>0</v>
      </c>
      <c r="L40" s="69" t="n">
        <f aca="false">E40*(1+$H40)*(1-$I40)</f>
        <v>0</v>
      </c>
      <c r="M40" s="69" t="n">
        <f aca="false">F40*(1+$H40)*(1-$I40)</f>
        <v>0</v>
      </c>
    </row>
    <row r="41" customFormat="false" ht="18" hidden="false" customHeight="true" outlineLevel="0" collapsed="false">
      <c r="B41" s="108" t="s">
        <v>138</v>
      </c>
      <c r="C41" s="109" t="n">
        <v>361.188904405643</v>
      </c>
      <c r="D41" s="109" t="n">
        <v>417.786270374491</v>
      </c>
      <c r="E41" s="109" t="n">
        <v>389.487587390067</v>
      </c>
      <c r="F41" s="109" t="n">
        <v>389.487587390067</v>
      </c>
      <c r="G41" s="110" t="n">
        <v>0.03</v>
      </c>
      <c r="H41" s="68" t="n">
        <f aca="false">VLOOKUP(G41,Descontos!B$8:D$12,3,)</f>
        <v>0.1255</v>
      </c>
      <c r="I41" s="68" t="n">
        <f aca="false">VLOOKUP(G41,Descontos!B$8:F$12,5,)</f>
        <v>1</v>
      </c>
      <c r="J41" s="69" t="n">
        <f aca="false">C41*(1+H41)*(1-I41)</f>
        <v>0</v>
      </c>
      <c r="K41" s="69" t="n">
        <f aca="false">D41*(1+$H41)*(1-$I41)</f>
        <v>0</v>
      </c>
      <c r="L41" s="69" t="n">
        <f aca="false">E41*(1+$H41)*(1-$I41)</f>
        <v>0</v>
      </c>
      <c r="M41" s="69" t="n">
        <f aca="false">F41*(1+$H41)*(1-$I41)</f>
        <v>0</v>
      </c>
    </row>
    <row r="42" customFormat="false" ht="18" hidden="false" customHeight="true" outlineLevel="0" collapsed="false">
      <c r="B42" s="108" t="s">
        <v>139</v>
      </c>
      <c r="C42" s="109" t="n">
        <v>460.105974880039</v>
      </c>
      <c r="D42" s="109" t="n">
        <v>535.569129505169</v>
      </c>
      <c r="E42" s="109" t="n">
        <v>497.837552192604</v>
      </c>
      <c r="F42" s="109" t="n">
        <v>1474.98709844391</v>
      </c>
      <c r="G42" s="110" t="n">
        <v>0.02</v>
      </c>
      <c r="H42" s="68" t="n">
        <f aca="false">VLOOKUP(G42,Descontos!B$8:D$12,3,)</f>
        <v>0.113</v>
      </c>
      <c r="I42" s="68" t="n">
        <f aca="false">VLOOKUP(G42,Descontos!B$8:F$12,5,)</f>
        <v>1</v>
      </c>
      <c r="J42" s="69" t="n">
        <f aca="false">C42*(1+H42)*(1-I42)</f>
        <v>0</v>
      </c>
      <c r="K42" s="69" t="n">
        <f aca="false">D42*(1+$H42)*(1-$I42)</f>
        <v>0</v>
      </c>
      <c r="L42" s="69" t="n">
        <f aca="false">E42*(1+$H42)*(1-$I42)</f>
        <v>0</v>
      </c>
      <c r="M42" s="69" t="n">
        <f aca="false">F42*(1+$H42)*(1-$I42)</f>
        <v>0</v>
      </c>
    </row>
    <row r="43" customFormat="false" ht="18" hidden="false" customHeight="true" outlineLevel="0" collapsed="false">
      <c r="B43" s="108" t="s">
        <v>140</v>
      </c>
      <c r="C43" s="109" t="n">
        <v>371.736685107398</v>
      </c>
      <c r="D43" s="109" t="n">
        <v>428.334051076246</v>
      </c>
      <c r="E43" s="109" t="n">
        <v>400.035368091822</v>
      </c>
      <c r="F43" s="109" t="n">
        <v>400.035368091822</v>
      </c>
      <c r="G43" s="110" t="n">
        <v>0.03</v>
      </c>
      <c r="H43" s="68" t="n">
        <f aca="false">VLOOKUP(G43,Descontos!B$8:D$12,3,)</f>
        <v>0.1255</v>
      </c>
      <c r="I43" s="68" t="n">
        <f aca="false">VLOOKUP(G43,Descontos!B$8:F$12,5,)</f>
        <v>1</v>
      </c>
      <c r="J43" s="69" t="n">
        <f aca="false">C43*(1+H43)*(1-I43)</f>
        <v>0</v>
      </c>
      <c r="K43" s="69" t="n">
        <f aca="false">D43*(1+$H43)*(1-$I43)</f>
        <v>0</v>
      </c>
      <c r="L43" s="69" t="n">
        <f aca="false">E43*(1+$H43)*(1-$I43)</f>
        <v>0</v>
      </c>
      <c r="M43" s="69" t="n">
        <f aca="false">F43*(1+$H43)*(1-$I43)</f>
        <v>0</v>
      </c>
    </row>
    <row r="44" customFormat="false" ht="18" hidden="false" customHeight="true" outlineLevel="0" collapsed="false">
      <c r="B44" s="108" t="s">
        <v>141</v>
      </c>
      <c r="C44" s="109" t="n">
        <v>406.341974880039</v>
      </c>
      <c r="D44" s="109" t="n">
        <v>481.805129505169</v>
      </c>
      <c r="E44" s="109" t="n">
        <v>821.389325318257</v>
      </c>
      <c r="F44" s="109" t="n">
        <v>821.389325318257</v>
      </c>
      <c r="G44" s="110" t="n">
        <v>0.04</v>
      </c>
      <c r="H44" s="68" t="n">
        <f aca="false">VLOOKUP(G44,Descontos!B$8:D$12,3,)</f>
        <v>0.1383</v>
      </c>
      <c r="I44" s="68" t="n">
        <f aca="false">VLOOKUP(G44,Descontos!B$8:F$12,5,)</f>
        <v>1</v>
      </c>
      <c r="J44" s="69" t="n">
        <f aca="false">C44*(1+H44)*(1-I44)</f>
        <v>0</v>
      </c>
      <c r="K44" s="69" t="n">
        <f aca="false">D44*(1+$H44)*(1-$I44)</f>
        <v>0</v>
      </c>
      <c r="L44" s="69" t="n">
        <f aca="false">E44*(1+$H44)*(1-$I44)</f>
        <v>0</v>
      </c>
      <c r="M44" s="69" t="n">
        <f aca="false">F44*(1+$H44)*(1-$I44)</f>
        <v>0</v>
      </c>
    </row>
    <row r="45" customFormat="false" ht="18" hidden="false" customHeight="true" outlineLevel="0" collapsed="false">
      <c r="B45" s="108" t="s">
        <v>142</v>
      </c>
      <c r="C45" s="109" t="n">
        <v>601.620650916549</v>
      </c>
      <c r="D45" s="109" t="n">
        <v>714.815382854245</v>
      </c>
      <c r="E45" s="109" t="n">
        <v>658.218016885397</v>
      </c>
      <c r="F45" s="109" t="n">
        <v>1674.8465631367</v>
      </c>
      <c r="G45" s="110" t="n">
        <v>0.04</v>
      </c>
      <c r="H45" s="68" t="n">
        <f aca="false">VLOOKUP(G45,Descontos!B$8:D$12,3,)</f>
        <v>0.1383</v>
      </c>
      <c r="I45" s="68" t="n">
        <f aca="false">VLOOKUP(G45,Descontos!B$8:F$12,5,)</f>
        <v>1</v>
      </c>
      <c r="J45" s="69" t="n">
        <f aca="false">C45*(1+H45)*(1-I45)</f>
        <v>0</v>
      </c>
      <c r="K45" s="69" t="n">
        <f aca="false">D45*(1+$H45)*(1-$I45)</f>
        <v>0</v>
      </c>
      <c r="L45" s="69" t="n">
        <f aca="false">E45*(1+$H45)*(1-$I45)</f>
        <v>0</v>
      </c>
      <c r="M45" s="69" t="n">
        <f aca="false">F45*(1+$H45)*(1-$I45)</f>
        <v>0</v>
      </c>
    </row>
    <row r="46" customFormat="false" ht="18" hidden="false" customHeight="true" outlineLevel="0" collapsed="false">
      <c r="B46" s="108" t="s">
        <v>143</v>
      </c>
      <c r="C46" s="109" t="n">
        <v>399.448750896871</v>
      </c>
      <c r="D46" s="109" t="n">
        <v>456.046116865719</v>
      </c>
      <c r="E46" s="109" t="n">
        <v>427.747433881295</v>
      </c>
      <c r="F46" s="109" t="n">
        <v>427.747433881295</v>
      </c>
      <c r="G46" s="110" t="n">
        <v>0.04</v>
      </c>
      <c r="H46" s="68" t="n">
        <f aca="false">VLOOKUP(G46,Descontos!B$8:D$12,3,)</f>
        <v>0.1383</v>
      </c>
      <c r="I46" s="68" t="n">
        <f aca="false">VLOOKUP(G46,Descontos!B$8:F$12,5,)</f>
        <v>1</v>
      </c>
      <c r="J46" s="69" t="n">
        <f aca="false">C46*(1+H46)*(1-I46)</f>
        <v>0</v>
      </c>
      <c r="K46" s="69" t="n">
        <f aca="false">D46*(1+$H46)*(1-$I46)</f>
        <v>0</v>
      </c>
      <c r="L46" s="69" t="n">
        <f aca="false">E46*(1+$H46)*(1-$I46)</f>
        <v>0</v>
      </c>
      <c r="M46" s="69" t="n">
        <f aca="false">F46*(1+$H46)*(1-$I46)</f>
        <v>0</v>
      </c>
    </row>
    <row r="47" customFormat="false" ht="18" hidden="false" customHeight="true" outlineLevel="0" collapsed="false">
      <c r="B47" s="108" t="s">
        <v>144</v>
      </c>
      <c r="C47" s="109" t="n">
        <v>594.951593002134</v>
      </c>
      <c r="D47" s="109" t="n">
        <v>651.548958970982</v>
      </c>
      <c r="E47" s="109" t="n">
        <v>623.250275986558</v>
      </c>
      <c r="F47" s="109" t="n">
        <v>623.250275986558</v>
      </c>
      <c r="G47" s="110" t="n">
        <v>0.04</v>
      </c>
      <c r="H47" s="68" t="n">
        <f aca="false">VLOOKUP(G47,Descontos!B$8:D$12,3,)</f>
        <v>0.1383</v>
      </c>
      <c r="I47" s="68" t="n">
        <f aca="false">VLOOKUP(G47,Descontos!B$8:F$12,5,)</f>
        <v>1</v>
      </c>
      <c r="J47" s="69" t="n">
        <f aca="false">C47*(1+H47)*(1-I47)</f>
        <v>0</v>
      </c>
      <c r="K47" s="69" t="n">
        <f aca="false">D47*(1+$H47)*(1-$I47)</f>
        <v>0</v>
      </c>
      <c r="L47" s="69" t="n">
        <f aca="false">E47*(1+$H47)*(1-$I47)</f>
        <v>0</v>
      </c>
      <c r="M47" s="69" t="n">
        <f aca="false">F47*(1+$H47)*(1-$I47)</f>
        <v>0</v>
      </c>
    </row>
    <row r="48" customFormat="false" ht="18" hidden="false" customHeight="true" outlineLevel="0" collapsed="false">
      <c r="B48" s="67" t="s">
        <v>130</v>
      </c>
      <c r="C48" s="112" t="n">
        <f aca="false">SUM(C35:C47)</f>
        <v>5452.38793011973</v>
      </c>
      <c r="D48" s="112" t="n">
        <f aca="false">SUM(D35:D47)</f>
        <v>6301.34841965245</v>
      </c>
      <c r="E48" s="112" t="n">
        <f aca="false">SUM(E35:E47)</f>
        <v>6631.4997211374</v>
      </c>
      <c r="F48" s="112" t="n">
        <f aca="false">SUM(F35:F47)</f>
        <v>10631.6174061426</v>
      </c>
      <c r="G48" s="112" t="s">
        <v>60</v>
      </c>
      <c r="H48" s="114" t="s">
        <v>60</v>
      </c>
      <c r="I48" s="114" t="s">
        <v>60</v>
      </c>
      <c r="J48" s="114" t="n">
        <f aca="false">SUM(J35:J47)</f>
        <v>0</v>
      </c>
      <c r="K48" s="114" t="n">
        <f aca="false">SUM(K35:K47)</f>
        <v>0</v>
      </c>
      <c r="L48" s="114" t="n">
        <f aca="false">SUM(L35:L47)</f>
        <v>0</v>
      </c>
      <c r="M48" s="114" t="n">
        <f aca="false">SUM(M35:M47)</f>
        <v>0</v>
      </c>
    </row>
    <row r="49" customFormat="false" ht="19.5" hidden="false" customHeight="true" outlineLevel="0" collapsed="false">
      <c r="C49" s="115"/>
      <c r="J49" s="115"/>
      <c r="N49" s="115"/>
    </row>
    <row r="50" customFormat="false" ht="19.5" hidden="false" customHeight="true" outlineLevel="0" collapsed="false">
      <c r="B50" s="76" t="s">
        <v>72</v>
      </c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O50" s="115"/>
    </row>
    <row r="51" customFormat="false" ht="24.75" hidden="false" customHeight="true" outlineLevel="0" collapsed="false">
      <c r="B51" s="77" t="s">
        <v>145</v>
      </c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</row>
    <row r="52" customFormat="false" ht="34.5" hidden="false" customHeight="true" outlineLevel="0" collapsed="false">
      <c r="B52" s="77" t="s">
        <v>146</v>
      </c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</row>
    <row r="53" customFormat="false" ht="54.75" hidden="false" customHeight="true" outlineLevel="0" collapsed="false">
      <c r="B53" s="81" t="s">
        <v>147</v>
      </c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</row>
    <row r="54" customFormat="false" ht="18" hidden="false" customHeight="true" outlineLevel="0" collapsed="false"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</row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8" hidden="false" customHeight="true" outlineLevel="0" collapsed="false"/>
    <row r="65360" customFormat="false" ht="18" hidden="false" customHeight="true" outlineLevel="0" collapsed="false"/>
    <row r="65361" customFormat="false" ht="18" hidden="false" customHeight="true" outlineLevel="0" collapsed="false"/>
    <row r="65362" customFormat="false" ht="18" hidden="false" customHeight="true" outlineLevel="0" collapsed="false"/>
    <row r="65363" customFormat="false" ht="18" hidden="false" customHeight="true" outlineLevel="0" collapsed="false"/>
    <row r="65364" customFormat="false" ht="18" hidden="false" customHeight="true" outlineLevel="0" collapsed="false"/>
    <row r="65365" customFormat="false" ht="18" hidden="false" customHeight="true" outlineLevel="0" collapsed="false"/>
    <row r="65366" customFormat="false" ht="12.75" hidden="false" customHeight="tru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2:M32"/>
    <mergeCell ref="B33:B34"/>
    <mergeCell ref="C33:F33"/>
    <mergeCell ref="G33:G34"/>
    <mergeCell ref="H33:I33"/>
    <mergeCell ref="J33:M33"/>
    <mergeCell ref="B50:M50"/>
    <mergeCell ref="B51:M51"/>
    <mergeCell ref="B52:M52"/>
    <mergeCell ref="B53:M53"/>
    <mergeCell ref="B54:M54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8A730D62-B945-4793-B3AC-D1C5FCD4D491}"/>
</file>

<file path=customXml/itemProps5.xml><?xml version="1.0" encoding="utf-8"?>
<ds:datastoreItem xmlns:ds="http://schemas.openxmlformats.org/officeDocument/2006/customXml" ds:itemID="{8EEB82F0-4D64-4900-B797-985010183EE2}"/>
</file>

<file path=customXml/itemProps6.xml><?xml version="1.0" encoding="utf-8"?>
<ds:datastoreItem xmlns:ds="http://schemas.openxmlformats.org/officeDocument/2006/customXml" ds:itemID="{C2068F11-2C59-4EBA-A4B4-1B1F515A36C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198</cp:revision>
  <dcterms:created xsi:type="dcterms:W3CDTF">2015-06-24T11:48:55Z</dcterms:created>
  <dcterms:modified xsi:type="dcterms:W3CDTF">2023-12-11T15:52:18Z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